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1" activeTab="11"/>
  </bookViews>
  <sheets>
    <sheet name="ประกอบงบทดลอง" sheetId="1" r:id="rId1"/>
    <sheet name="ประกอบงบทดลองและรายงานรับจ่ายเง" sheetId="2" r:id="rId2"/>
    <sheet name="ประกอบงบทดลองลูกหนี้เงินกู้" sheetId="3" r:id="rId3"/>
    <sheet name="รายละเอียด" sheetId="4" r:id="rId4"/>
    <sheet name="ดอกเบี้ย" sheetId="5" r:id="rId5"/>
    <sheet name="รายละเอียดรายได้" sheetId="6" r:id="rId6"/>
    <sheet name="รายงานกระแสเงินสดแบบใหม่" sheetId="7" r:id="rId7"/>
    <sheet name="กระทบยอด ธกส." sheetId="8" r:id="rId8"/>
    <sheet name="กระทบยอดกรุงไทย" sheetId="9" r:id="rId9"/>
    <sheet name="ค่าปรับ" sheetId="10" r:id="rId10"/>
    <sheet name="รับ-จ่ายเงิน" sheetId="11" r:id="rId11"/>
    <sheet name="งบทดลอง" sheetId="12" r:id="rId12"/>
    <sheet name="กระดาษทำการรายรับ" sheetId="13" r:id="rId13"/>
    <sheet name="กระดาษทำการสะสม" sheetId="14" r:id="rId14"/>
    <sheet name="กระดาษทำการคงเหลือ" sheetId="15" r:id="rId15"/>
    <sheet name="คงเหลือทุกแห่งเงิน" sheetId="16" r:id="rId16"/>
    <sheet name="โอนงบประมาณ" sheetId="17" r:id="rId17"/>
  </sheets>
  <definedNames>
    <definedName name="_xlnm.Print_Area" localSheetId="0">'ประกอบงบทดลอง'!$A$1:$D$26</definedName>
    <definedName name="_xlnm.Print_Area" localSheetId="2">'ประกอบงบทดลองลูกหนี้เงินกู้'!$A$1:$E$34</definedName>
    <definedName name="_xlnm.Print_Area" localSheetId="1">'ประกอบงบทดลองและรายงานรับจ่ายเง'!$A$1:$D$37</definedName>
  </definedNames>
  <calcPr fullCalcOnLoad="1"/>
</workbook>
</file>

<file path=xl/sharedStrings.xml><?xml version="1.0" encoding="utf-8"?>
<sst xmlns="http://schemas.openxmlformats.org/spreadsheetml/2006/main" count="1818" uniqueCount="798">
  <si>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</si>
  <si>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</si>
  <si>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</si>
  <si>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</si>
  <si>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</si>
  <si>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</si>
  <si>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</si>
  <si>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</si>
  <si>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</si>
  <si>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</si>
  <si>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</si>
  <si>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</si>
  <si>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</si>
  <si>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</si>
  <si>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</si>
  <si>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</si>
  <si>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</si>
  <si>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</si>
  <si>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</si>
  <si>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</si>
  <si>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</si>
  <si>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</si>
  <si>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</si>
  <si>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</si>
  <si>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</si>
  <si>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</si>
  <si>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</si>
  <si>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</si>
  <si>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</si>
  <si>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</si>
  <si>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</si>
  <si>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</si>
  <si>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</si>
  <si>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</si>
  <si>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</si>
  <si>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</si>
  <si>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</si>
  <si>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</si>
  <si>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</si>
  <si>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</si>
  <si>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</si>
  <si>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</si>
  <si>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</si>
  <si>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</si>
  <si>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</si>
  <si>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</si>
  <si>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</si>
  <si>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</si>
  <si>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</si>
  <si>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</si>
  <si>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</si>
  <si>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</si>
  <si>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</si>
  <si>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</si>
  <si>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</si>
  <si>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</si>
  <si>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</si>
  <si>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</si>
  <si>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</si>
  <si>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</si>
  <si>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</si>
  <si>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</si>
  <si>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</si>
  <si>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</si>
  <si>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</si>
  <si>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</si>
  <si>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</si>
  <si>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</si>
  <si>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</si>
  <si>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</si>
  <si>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</si>
  <si>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</si>
  <si>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</si>
  <si>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</si>
  <si>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</si>
  <si>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</si>
  <si>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</si>
  <si>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</si>
  <si>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</si>
  <si>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</si>
  <si>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</si>
  <si>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</si>
  <si>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</si>
  <si>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</si>
  <si>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</si>
  <si>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</si>
  <si>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</si>
  <si>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</si>
  <si>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</si>
  <si>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</si>
  <si>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</si>
  <si>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</si>
  <si>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</si>
  <si>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</si>
  <si>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</si>
  <si>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</si>
  <si>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</si>
  <si>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</si>
  <si>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</si>
  <si>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</si>
  <si>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</si>
  <si>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</si>
  <si>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</si>
  <si>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</si>
  <si>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</si>
  <si>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</si>
  <si>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</si>
  <si>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</si>
  <si>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</si>
  <si>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</si>
  <si>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</si>
  <si>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</si>
  <si>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</si>
  <si>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</si>
  <si>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</si>
  <si>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</si>
  <si>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</si>
  <si>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</si>
  <si>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</si>
  <si>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</si>
  <si>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</si>
  <si>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</si>
  <si>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</si>
  <si>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</si>
  <si>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</si>
  <si>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</si>
  <si>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</si>
  <si>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</si>
  <si>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</si>
  <si>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</si>
  <si>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</si>
  <si>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</si>
  <si>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</si>
  <si>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</si>
  <si>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</si>
  <si>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</si>
  <si>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</si>
  <si>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</si>
  <si>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</si>
  <si>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</si>
  <si>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</si>
  <si>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</si>
  <si>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</si>
  <si>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</si>
  <si>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</si>
  <si>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</si>
  <si>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</si>
  <si>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</si>
  <si>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</si>
  <si>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</si>
  <si>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</si>
  <si>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</si>
  <si>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กลุ่มเกษตรกรบ้านละลม  หมู่  4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</si>
  <si>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</si>
  <si>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</si>
  <si>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</si>
  <si>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</si>
  <si>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</si>
  <si>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</si>
  <si>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</si>
  <si>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</si>
  <si>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</si>
  <si>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</si>
  <si>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</si>
  <si>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</si>
  <si>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</si>
  <si>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</si>
  <si>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</si>
  <si>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</si>
  <si>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</si>
  <si>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</si>
  <si>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</si>
  <si>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</si>
  <si>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</si>
  <si>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</si>
  <si>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</si>
  <si>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</si>
  <si>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</si>
  <si>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</si>
  <si>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</si>
  <si>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</si>
  <si>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</si>
  <si>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</si>
  <si>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</si>
  <si>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</si>
  <si>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</si>
  <si>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</si>
  <si>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</si>
  <si>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</si>
  <si>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</si>
  <si>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</si>
  <si>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</si>
  <si>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</si>
  <si>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</si>
  <si>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</si>
  <si>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</si>
  <si>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</si>
  <si>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</si>
  <si>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</si>
  <si>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</si>
  <si>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</si>
  <si>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</si>
  <si>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</si>
  <si>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</si>
  <si>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</si>
  <si>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</si>
  <si>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</si>
  <si>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</si>
  <si>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</si>
  <si>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</si>
  <si>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</si>
  <si>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</si>
  <si>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</si>
  <si>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</si>
  <si>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</si>
  <si>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</si>
  <si>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</si>
  <si>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</si>
  <si>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</si>
  <si>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</si>
  <si>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</si>
  <si>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</si>
  <si>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</si>
  <si>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</si>
  <si>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</si>
  <si>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</si>
  <si>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</si>
  <si>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</si>
  <si>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</si>
  <si>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</si>
  <si>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</si>
  <si>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</si>
  <si>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</si>
  <si>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</si>
  <si>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</si>
  <si>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</si>
  <si>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</si>
  <si>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</si>
  <si>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</si>
  <si>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</si>
  <si>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</si>
  <si>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</si>
  <si>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</si>
  <si>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</si>
  <si>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</si>
  <si>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</si>
  <si>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</si>
  <si>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</si>
  <si>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</si>
  <si>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</si>
  <si>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</si>
  <si>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16/2559</t>
  </si>
  <si>
    <t>11/2559</t>
  </si>
  <si>
    <t xml:space="preserve">กลุ่มเกษตรกรบ้านละลม   ม.  2   </t>
  </si>
  <si>
    <t>20/2559</t>
  </si>
  <si>
    <t>10/2559</t>
  </si>
  <si>
    <t>กลุ่มเกษตรกรปลูกมันสำปะหลัง หมูที่ 2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</si>
  <si>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</si>
  <si>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</si>
  <si>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</si>
  <si>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</si>
  <si>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15/2559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</si>
  <si>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</si>
  <si>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</si>
  <si>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</si>
  <si>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</si>
  <si>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กลุ่มปลูกมันนสำปะหลัง หมู่ 8</t>
  </si>
  <si>
    <t>17/2559</t>
  </si>
  <si>
    <t>กลุ่มเลี้ยงหมูบ้านคลอยาง ม. 9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</si>
  <si>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</si>
  <si>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</si>
  <si>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</si>
  <si>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</si>
  <si>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</si>
  <si>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</si>
  <si>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</si>
  <si>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</si>
  <si>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</si>
  <si>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</si>
  <si>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</si>
  <si>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</si>
  <si>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</si>
  <si>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>รายละเอียด ประกอบรายงานรับ - จ่ายเงิน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</si>
  <si>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</si>
  <si>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</si>
  <si>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</si>
  <si>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</si>
  <si>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</si>
  <si>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</si>
  <si>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</si>
  <si>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</si>
  <si>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</si>
  <si>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29 ธงค. 59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</si>
  <si>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</si>
  <si>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</si>
  <si>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</si>
  <si>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</si>
  <si>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</si>
  <si>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</si>
  <si>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</si>
  <si>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</si>
  <si>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</si>
  <si>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</si>
  <si>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</si>
  <si>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</si>
  <si>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</si>
  <si>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</si>
  <si>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</si>
  <si>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</si>
  <si>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</si>
  <si>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>59,382.00</t>
  </si>
  <si>
    <t>395,488.00</t>
  </si>
  <si>
    <t>118,200.00</t>
  </si>
  <si>
    <t>15,222,279.00</t>
  </si>
  <si>
    <t>17,887,439.00</t>
  </si>
  <si>
    <t>34,132,000.00</t>
  </si>
  <si>
    <t xml:space="preserve">          </t>
  </si>
  <si>
    <t>ลูกหนี้ภาษีบำรุงท้องที่</t>
  </si>
  <si>
    <t>ลูกหนี้เงินยืม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</si>
  <si>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</si>
  <si>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</si>
  <si>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</si>
  <si>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</si>
  <si>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</si>
  <si>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เงินรับฝากประกันสังคม</t>
  </si>
  <si>
    <t>6,802.00</t>
  </si>
  <si>
    <t>เงินรับฝากค่าใช้จ่ายอื่น</t>
  </si>
  <si>
    <t>เงินรับฝากเงินทุนโครงการเศรษฐกิจชุมชน</t>
  </si>
  <si>
    <t>เงินรับฝากอื่น ๆ</t>
  </si>
  <si>
    <t>65,534.69</t>
  </si>
  <si>
    <t>เงินสะสม</t>
  </si>
  <si>
    <t>4.89</t>
  </si>
  <si>
    <t>เงินทุนสำรองเงินสะสม</t>
  </si>
  <si>
    <t>10,619,650.00</t>
  </si>
  <si>
    <t>งบกลาง</t>
  </si>
  <si>
    <t>2,831,240.00</t>
  </si>
  <si>
    <t>เงินเดือน (ฝ่ายการเมือง)</t>
  </si>
  <si>
    <t>7,640,644.00</t>
  </si>
  <si>
    <t>เงินเดือน (ฝ่ายประจำ)</t>
  </si>
  <si>
    <t>1,181,750.00</t>
  </si>
  <si>
    <t>ค่าตอบแทน</t>
  </si>
  <si>
    <t>3,075,200.00</t>
  </si>
  <si>
    <t>ค่าใช้สอย</t>
  </si>
  <si>
    <t>1,796,116.00</t>
  </si>
  <si>
    <t>ค่าวัสดุ</t>
  </si>
  <si>
    <t>456,000.00</t>
  </si>
  <si>
    <t>ค่าสาธารณูปโภค</t>
  </si>
  <si>
    <t>625,100.00</t>
  </si>
  <si>
    <t>ค่าครุภัณฑ์</t>
  </si>
  <si>
    <t>3,718,300.00</t>
  </si>
  <si>
    <t>ค่าที่ดินและสิ่งก่อสร้าง</t>
  </si>
  <si>
    <t>2,188,000.00</t>
  </si>
  <si>
    <t>เงินอุดหนุน</t>
  </si>
  <si>
    <t>19.58</t>
  </si>
  <si>
    <t>76,300.00</t>
  </si>
  <si>
    <t>เงินรับฝากเงินรอคืนจังหวัด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</si>
  <si>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</si>
  <si>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</si>
  <si>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</si>
  <si>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</si>
  <si>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</si>
  <si>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รายได้จากรัฐบาลค้างรับ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</si>
  <si>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</si>
  <si>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</si>
  <si>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</si>
  <si>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</si>
  <si>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</si>
  <si>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</si>
  <si>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</si>
  <si>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</si>
  <si>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</si>
  <si>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</si>
  <si>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</si>
  <si>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</si>
  <si>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</si>
  <si>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</si>
  <si>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</si>
  <si>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</si>
  <si>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</si>
  <si>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</si>
  <si>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</si>
  <si>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</si>
  <si>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</si>
  <si>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</si>
  <si>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</si>
  <si>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</si>
  <si>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</si>
  <si>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</si>
  <si>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</si>
  <si>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</si>
  <si>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</si>
  <si>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</si>
  <si>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</si>
  <si>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</si>
  <si>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</si>
  <si>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</si>
  <si>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</si>
  <si>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เงินงบประมาณ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</si>
  <si>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</si>
  <si>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</si>
  <si>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</si>
  <si>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</si>
  <si>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</si>
  <si>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</si>
  <si>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</si>
  <si>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</si>
  <si>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</si>
  <si>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</si>
  <si>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</si>
  <si>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เงินค่าตอบแทนอื่น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</si>
  <si>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</si>
  <si>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</si>
  <si>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</si>
  <si>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</si>
  <si>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</si>
  <si>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</si>
  <si>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</si>
  <si>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</si>
  <si>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</si>
  <si>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</si>
  <si>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</si>
  <si>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</si>
  <si>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</si>
  <si>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</si>
  <si>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</si>
  <si>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</si>
  <si>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</si>
  <si>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</si>
  <si>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</si>
  <si>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</si>
  <si>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</si>
  <si>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</si>
  <si>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เงินอุดหนุนองค์กรปกครองส่วนท้องถิ่น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</si>
  <si>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</si>
  <si>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</si>
  <si>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</si>
  <si>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</si>
  <si>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</si>
  <si>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</si>
  <si>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</si>
  <si>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</si>
  <si>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</si>
  <si>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</si>
  <si>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</si>
  <si>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</si>
  <si>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</si>
  <si>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</si>
  <si>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</si>
  <si>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</si>
  <si>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</si>
  <si>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</si>
  <si>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</si>
  <si>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วัสดุไฟฟ้าและวิทยุ</t>
  </si>
  <si>
    <t>วัสดุก่อสร้าง</t>
  </si>
  <si>
    <t>ค่าบริการไปรษณีย์</t>
  </si>
  <si>
    <t>ครุภัณฑ์สำนักงาน</t>
  </si>
  <si>
    <t>ครุภัณฑ์โฆษณาและเผยแพร่</t>
  </si>
  <si>
    <t>ครุภัณฑ์สำรวจ</t>
  </si>
  <si>
    <t>ครุภัณฑ์คอมพิวเตอร์</t>
  </si>
  <si>
    <t>เงินอุดหนุนเอกชน</t>
  </si>
  <si>
    <t>อาคารต่าง ๆ</t>
  </si>
  <si>
    <t>ค่าก่อสร้างสิ่งสาธารณูปโภค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</si>
  <si>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</si>
  <si>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</si>
  <si>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</si>
  <si>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</si>
  <si>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225.00</t>
  </si>
  <si>
    <t>544,000.00</t>
  </si>
  <si>
    <t>ณ วันที่  31  มกราคม  2560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</si>
  <si>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</si>
  <si>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</si>
  <si>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</si>
  <si>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10.00</t>
  </si>
  <si>
    <t>742,000.00</t>
  </si>
  <si>
    <t>228,660.00</t>
  </si>
  <si>
    <t>11. ค่าธรรมเนียมเกี่ยวกับใบอนุญาตการพนัน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</si>
  <si>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</si>
  <si>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</si>
  <si>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</si>
  <si>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7/2560</t>
  </si>
  <si>
    <t>กลุ่มทำไร่มันสำปะหลัง หมู่ 1</t>
  </si>
  <si>
    <t>8/60</t>
  </si>
  <si>
    <t>กลุ่มทำไร่มันสำปะหลัง หมู่ 12</t>
  </si>
  <si>
    <t>9/2560</t>
  </si>
  <si>
    <t>กลุ่มกระยาสาทรบ้านละลมใหม่ หมู่ 3</t>
  </si>
  <si>
    <t>หน้า : 1/1</t>
  </si>
  <si>
    <t>1,165.01</t>
  </si>
  <si>
    <t>524,700.00</t>
  </si>
  <si>
    <t>161,270.88</t>
  </si>
  <si>
    <t>32,597,761.72</t>
  </si>
  <si>
    <t xml:space="preserve">   </t>
  </si>
  <si>
    <t>ยอดเงินคงเหลือตามรายงานธนาคาร ณ วันที่  30  เมษายน  2560</t>
  </si>
  <si>
    <t>28 เม.ย. 60</t>
  </si>
  <si>
    <t>18021616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</si>
  <si>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รายได้ที่ยังไม่รับรู้เป็นรายได้</t>
    </r>
  </si>
  <si>
    <t>29 เม.ย. 60</t>
  </si>
  <si>
    <t>ดอกเบี้ยเงินฝาก</t>
  </si>
  <si>
    <t>30 เม.ย. 60</t>
  </si>
  <si>
    <t xml:space="preserve">ยอดเงินคงเหลือตามบัญชี  ณ  วันที่  30  เมษายน  2560  </t>
  </si>
  <si>
    <t>(ลงชื่อ)...................................................วันที่ 30  เมษายน  2560</t>
  </si>
  <si>
    <t>(ลงชื่อ)............................วันที่  30  เมษายน  2560</t>
  </si>
  <si>
    <t>10062456</t>
  </si>
  <si>
    <t>10062457</t>
  </si>
  <si>
    <t>10062458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</si>
  <si>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รายได้ที่ยังไม่รู้เป็นรายได้</t>
    </r>
  </si>
  <si>
    <t>ค่าธรรมเนียมเกี่ยวกับใบอนุญาตการ</t>
  </si>
  <si>
    <t>ขายสุรา</t>
  </si>
  <si>
    <t>ยอดเงินคงเหลือตามบัญชี  ณ  วันที่  30  เมษายน  2560</t>
  </si>
  <si>
    <t>(ลงชื่อ)...................................................วันที่  30  เมษายน  2560</t>
  </si>
  <si>
    <t>(ลงชื่อ).................................วันที่  30  เมษายน  2560</t>
  </si>
  <si>
    <t>ณ วันที่  30  เมษายน   2560</t>
  </si>
  <si>
    <t xml:space="preserve">  ประกอบงบทดลอง  ณ  วันที่    30  เมษายน  2560</t>
  </si>
  <si>
    <t>ณ วันที่  30  เมษายน  2560</t>
  </si>
  <si>
    <t>วันที่  1  เมษายน  2560  ถึง   30  เมษายน  2560</t>
  </si>
  <si>
    <t>กลุ่มผลิตภัณฑ์เครื่องปั่นดินเผา บ้านหนองชุมแสง หมู่ 10</t>
  </si>
  <si>
    <t>ปีงบประมาณ 2560 ประจำเดือน เมษายน</t>
  </si>
  <si>
    <t>รายรับ (หมายเหตุ 1)</t>
  </si>
  <si>
    <t>439,164.09</t>
  </si>
  <si>
    <t xml:space="preserve"> 41100000  </t>
  </si>
  <si>
    <t>17,163.62</t>
  </si>
  <si>
    <t>90,149.60</t>
  </si>
  <si>
    <t xml:space="preserve"> 41200000  </t>
  </si>
  <si>
    <t>19,845.00</t>
  </si>
  <si>
    <t>120,733.66</t>
  </si>
  <si>
    <t xml:space="preserve"> 41300000  </t>
  </si>
  <si>
    <t>14,748.20</t>
  </si>
  <si>
    <t xml:space="preserve"> 41500000  </t>
  </si>
  <si>
    <t xml:space="preserve"> 41600000  </t>
  </si>
  <si>
    <t>8,791,655.10</t>
  </si>
  <si>
    <t xml:space="preserve"> 42100000  </t>
  </si>
  <si>
    <t>1,677,746.31</t>
  </si>
  <si>
    <t>13,705,497.00</t>
  </si>
  <si>
    <t xml:space="preserve"> 43100000  </t>
  </si>
  <si>
    <t>3,296,279.00</t>
  </si>
  <si>
    <t>23,147,434.45</t>
  </si>
  <si>
    <t>5,025,782.13</t>
  </si>
  <si>
    <t>5,645,200.00</t>
  </si>
  <si>
    <t xml:space="preserve"> 11041000  </t>
  </si>
  <si>
    <t>880,200.00</t>
  </si>
  <si>
    <t>2,671,700.00</t>
  </si>
  <si>
    <t xml:space="preserve"> 11042000  </t>
  </si>
  <si>
    <t>177,490.00</t>
  </si>
  <si>
    <t xml:space="preserve"> 11043002  </t>
  </si>
  <si>
    <t xml:space="preserve"> 11045000  </t>
  </si>
  <si>
    <t>100,665.70</t>
  </si>
  <si>
    <t xml:space="preserve"> 21040001  </t>
  </si>
  <si>
    <t>21,182.28</t>
  </si>
  <si>
    <t>4,748.35</t>
  </si>
  <si>
    <t xml:space="preserve"> 21040004  </t>
  </si>
  <si>
    <t>873.00</t>
  </si>
  <si>
    <t>5,698.02</t>
  </si>
  <si>
    <t xml:space="preserve"> 21040005  </t>
  </si>
  <si>
    <t>1,047.60</t>
  </si>
  <si>
    <t>240,200.00</t>
  </si>
  <si>
    <t xml:space="preserve"> 21040008  </t>
  </si>
  <si>
    <t>10,590.00</t>
  </si>
  <si>
    <t>47,064.00</t>
  </si>
  <si>
    <t xml:space="preserve"> 21040013  </t>
  </si>
  <si>
    <t>1,403,323.27</t>
  </si>
  <si>
    <t xml:space="preserve"> 21040015  </t>
  </si>
  <si>
    <t>219,432.75</t>
  </si>
  <si>
    <t>15,180.36</t>
  </si>
  <si>
    <t xml:space="preserve"> 21040016  </t>
  </si>
  <si>
    <t>500.00</t>
  </si>
  <si>
    <t>126,632.00</t>
  </si>
  <si>
    <t xml:space="preserve"> 21040099  </t>
  </si>
  <si>
    <t>122,163.00</t>
  </si>
  <si>
    <t xml:space="preserve"> 31000000  </t>
  </si>
  <si>
    <t xml:space="preserve"> 32000000  </t>
  </si>
  <si>
    <t>11,069,116.29</t>
  </si>
  <si>
    <t>1,440,280.63</t>
  </si>
  <si>
    <t>34,216,550.74</t>
  </si>
  <si>
    <t>6,466,062.76</t>
  </si>
  <si>
    <t>5,977,327.00</t>
  </si>
  <si>
    <t xml:space="preserve"> 51100000  </t>
  </si>
  <si>
    <t>811,802.00</t>
  </si>
  <si>
    <t>1,621,230.00</t>
  </si>
  <si>
    <t xml:space="preserve"> 52100000  </t>
  </si>
  <si>
    <t>4,085,907.00</t>
  </si>
  <si>
    <t xml:space="preserve"> 52200000  </t>
  </si>
  <si>
    <t>611,207.00</t>
  </si>
  <si>
    <t>186,989.00</t>
  </si>
  <si>
    <t xml:space="preserve"> 53100000  </t>
  </si>
  <si>
    <t>23,500.00</t>
  </si>
  <si>
    <t>1,310,288.07</t>
  </si>
  <si>
    <t xml:space="preserve"> 53200000  </t>
  </si>
  <si>
    <t>234,487.67</t>
  </si>
  <si>
    <t>803,576.02</t>
  </si>
  <si>
    <t xml:space="preserve"> 53300000  </t>
  </si>
  <si>
    <t>17,720.00</t>
  </si>
  <si>
    <t>123,435.39</t>
  </si>
  <si>
    <t xml:space="preserve"> 53400000  </t>
  </si>
  <si>
    <t>14,746.77</t>
  </si>
  <si>
    <t xml:space="preserve"> 54100000  </t>
  </si>
  <si>
    <t>1,428,700.00</t>
  </si>
  <si>
    <t xml:space="preserve"> 54200000  </t>
  </si>
  <si>
    <t>945,840.00</t>
  </si>
  <si>
    <t xml:space="preserve"> 56100000  </t>
  </si>
  <si>
    <t>-15,720.00</t>
  </si>
  <si>
    <t>17,027,292.48</t>
  </si>
  <si>
    <t>3,355,103.44</t>
  </si>
  <si>
    <t>5,649,100.00</t>
  </si>
  <si>
    <t>770,600.00</t>
  </si>
  <si>
    <t>3,460,674.60</t>
  </si>
  <si>
    <t xml:space="preserve"> 21010000  </t>
  </si>
  <si>
    <t>15.10</t>
  </si>
  <si>
    <t>8,795.52</t>
  </si>
  <si>
    <t>18.12</t>
  </si>
  <si>
    <t>131,988.00</t>
  </si>
  <si>
    <t>111,513.00</t>
  </si>
  <si>
    <t xml:space="preserve"> 21040014  </t>
  </si>
  <si>
    <t>3,172,140.00</t>
  </si>
  <si>
    <t>511,500.00</t>
  </si>
  <si>
    <t>14,736,056.65</t>
  </si>
  <si>
    <t>1,818,553.25</t>
  </si>
  <si>
    <t>31,763,349.13</t>
  </si>
  <si>
    <t>5,173,656.69</t>
  </si>
  <si>
    <t>2,453,201.61</t>
  </si>
  <si>
    <t>1,292,406.07</t>
  </si>
  <si>
    <t>33,890,167.79</t>
  </si>
  <si>
    <t>งบทดลอง</t>
  </si>
  <si>
    <t>ปีงบประมาณ 2560</t>
  </si>
  <si>
    <t>ณ วันที่ 30 เมษายน 2560</t>
  </si>
  <si>
    <t>เดบิต</t>
  </si>
  <si>
    <t>เครดิต</t>
  </si>
  <si>
    <t>เงินสด</t>
  </si>
  <si>
    <t>เงินฝาก-ออมทรัพย์/เผื่อเรียก(052500737623)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</si>
  <si>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</si>
  <si>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</si>
  <si>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</si>
  <si>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</si>
  <si>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>เงินรับฝากอื่นๆ โครงการฝึกอบรมอาชีพให้กับประชาชน</t>
  </si>
  <si>
    <t>เงินรับฝากอื่นๆ เงินค่าใช้จ่ายภาษีบำรุงทุ้องที่ 5%</t>
  </si>
  <si>
    <t>เงินรับฝากอื่นๆ เงินประกันสัญญา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</si>
  <si>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</si>
  <si>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</si>
  <si>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</si>
  <si>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</si>
  <si>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</si>
  <si>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</si>
  <si>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</si>
  <si>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</si>
  <si>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</si>
  <si>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</si>
  <si>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</si>
  <si>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</si>
  <si>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</si>
  <si>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ค่ารับรองสำเนาและถ่ายเอกสาร</t>
  </si>
  <si>
    <t>ค่าขายทอดตลาดทรัพย์สิน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</si>
  <si>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</si>
  <si>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</si>
  <si>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</si>
  <si>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</si>
  <si>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</si>
  <si>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</si>
  <si>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</si>
  <si>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</si>
  <si>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</si>
  <si>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</si>
  <si>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ประจำเดือน เมษายน  ปีงบประมาณ   พ.ศ. 2560</t>
  </si>
  <si>
    <t>110000</t>
  </si>
  <si>
    <t>5110300</t>
  </si>
  <si>
    <t>5110700</t>
  </si>
  <si>
    <t>5110800</t>
  </si>
  <si>
    <t>5110900</t>
  </si>
  <si>
    <t>5111000</t>
  </si>
  <si>
    <t>5111100</t>
  </si>
  <si>
    <t>5120100</t>
  </si>
  <si>
    <t>210000</t>
  </si>
  <si>
    <t>5210100</t>
  </si>
  <si>
    <t>5210200</t>
  </si>
  <si>
    <t>5210300</t>
  </si>
  <si>
    <t>5210400</t>
  </si>
  <si>
    <t>5210600</t>
  </si>
  <si>
    <t>5210700</t>
  </si>
  <si>
    <t>220000</t>
  </si>
  <si>
    <t>5220100</t>
  </si>
  <si>
    <t>5220200</t>
  </si>
  <si>
    <t>5220300</t>
  </si>
  <si>
    <t>5220500</t>
  </si>
  <si>
    <t>5220700</t>
  </si>
  <si>
    <t>5220800</t>
  </si>
  <si>
    <t>310000</t>
  </si>
  <si>
    <t>5310100</t>
  </si>
  <si>
    <t>5310400</t>
  </si>
  <si>
    <t>5310500</t>
  </si>
  <si>
    <t>320000</t>
  </si>
  <si>
    <t>5320100</t>
  </si>
  <si>
    <t>5320200</t>
  </si>
  <si>
    <t>5320300</t>
  </si>
  <si>
    <t>5320400</t>
  </si>
  <si>
    <t>330000</t>
  </si>
  <si>
    <t>5330100</t>
  </si>
  <si>
    <t>5330300</t>
  </si>
  <si>
    <t>5330400</t>
  </si>
  <si>
    <t>5330700</t>
  </si>
  <si>
    <t>5330800</t>
  </si>
  <si>
    <t>5331400</t>
  </si>
  <si>
    <t>340000</t>
  </si>
  <si>
    <t>5340100</t>
  </si>
  <si>
    <t>5340200</t>
  </si>
  <si>
    <t>5340300</t>
  </si>
  <si>
    <t>5340500</t>
  </si>
  <si>
    <t>410000</t>
  </si>
  <si>
    <t>5411600</t>
  </si>
  <si>
    <t>5411800</t>
  </si>
  <si>
    <t>420000</t>
  </si>
  <si>
    <t>5420900</t>
  </si>
  <si>
    <t>5421000</t>
  </si>
  <si>
    <t>610000</t>
  </si>
  <si>
    <t>5610100</t>
  </si>
  <si>
    <t>5610200</t>
  </si>
  <si>
    <t>ประจำเดือน  เมษายน ปีงบประมาณ พ.ศ.  2560</t>
  </si>
  <si>
    <t xml:space="preserve">11011000  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</si>
  <si>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</si>
  <si>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</si>
  <si>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</si>
  <si>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</si>
  <si>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</si>
  <si>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</si>
  <si>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</si>
  <si>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21040005  </t>
  </si>
  <si>
    <t xml:space="preserve">21040008  </t>
  </si>
  <si>
    <t xml:space="preserve">21040016  </t>
  </si>
  <si>
    <t xml:space="preserve">21040099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</si>
  <si>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</si>
  <si>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</si>
  <si>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</si>
  <si>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</si>
  <si>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</si>
  <si>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</si>
  <si>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41210005  </t>
  </si>
  <si>
    <t xml:space="preserve">41210007  </t>
  </si>
  <si>
    <t xml:space="preserve">41210012  </t>
  </si>
  <si>
    <t xml:space="preserve">41210029  </t>
  </si>
  <si>
    <t xml:space="preserve">41220010  </t>
  </si>
  <si>
    <t xml:space="preserve">41230001  </t>
  </si>
  <si>
    <t xml:space="preserve">41230003  </t>
  </si>
  <si>
    <t xml:space="preserve">41230005  </t>
  </si>
  <si>
    <t xml:space="preserve">41230007  </t>
  </si>
  <si>
    <t xml:space="preserve">41300003  </t>
  </si>
  <si>
    <t xml:space="preserve">41500007  </t>
  </si>
  <si>
    <t xml:space="preserve">41600001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</si>
  <si>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</si>
  <si>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</si>
  <si>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</si>
  <si>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</si>
  <si>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</si>
  <si>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</si>
  <si>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</si>
  <si>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</si>
  <si>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</si>
  <si>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</si>
  <si>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</si>
  <si>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</si>
  <si>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</si>
  <si>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</si>
  <si>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</si>
  <si>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</si>
  <si>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</si>
  <si>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</si>
  <si>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</si>
  <si>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</si>
  <si>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ประจำเดือน เมษายน ปีงบประมาณ พ.ศ. 2560</t>
  </si>
  <si>
    <t>5310300</t>
  </si>
  <si>
    <t>5330200</t>
  </si>
  <si>
    <t>5330600</t>
  </si>
  <si>
    <t>5340400</t>
  </si>
  <si>
    <t>5410100</t>
  </si>
  <si>
    <t>5410700</t>
  </si>
  <si>
    <t>5411300</t>
  </si>
  <si>
    <t>5610300</t>
  </si>
  <si>
    <t>5420700</t>
  </si>
  <si>
    <t>ประจำเดือน เมษายน ปีงบประมาณ พ.ศ.  2560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</si>
  <si>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</si>
  <si>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</si>
  <si>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เดือนเมษายน ถึงเดือนเมษายน   ปีงบประมาณ 2560</t>
  </si>
  <si>
    <t>แผนงาน/งาน</t>
  </si>
  <si>
    <t>หมวด/ประเภทรายจ่าย</t>
  </si>
  <si>
    <t>รวมงบกลาง</t>
  </si>
  <si>
    <t>70,000.00</t>
  </si>
  <si>
    <t>33,000.00</t>
  </si>
  <si>
    <t>103,000.00</t>
  </si>
  <si>
    <t>(70,000.00)</t>
  </si>
  <si>
    <t>(10,000.00)</t>
  </si>
  <si>
    <t>(23,000.00)</t>
  </si>
  <si>
    <t>(103,000.00)</t>
  </si>
  <si>
    <t>รวมค่าใช้สอย</t>
  </si>
  <si>
    <t>23,000.00</t>
  </si>
  <si>
    <t>10,000.00</t>
  </si>
  <si>
    <t>5,000.00</t>
  </si>
  <si>
    <t>(15,000.00)</t>
  </si>
  <si>
    <t>รวมค่าวัสดุ</t>
  </si>
  <si>
    <t>15,000.00</t>
  </si>
  <si>
    <t>7,000.00</t>
  </si>
  <si>
    <t>(7,000.00)</t>
  </si>
  <si>
    <t>รวมค่าสาธารณูปโภค</t>
  </si>
  <si>
    <t>รวมค่าครุภัณฑ์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</si>
</sst>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8"/>
      <color indexed="8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b/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sz val="12"/>
      <color indexed="8"/>
      <name val="Microsoft Sans Serif"/>
      <family val="0"/>
    </font>
    <font>
      <b/>
      <sz val="10"/>
      <color indexed="48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8"/>
      <color rgb="FF000000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/>
      <top/>
      <bottom/>
    </border>
    <border>
      <left/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>
        <color indexed="63"/>
      </right>
      <top style="thin">
        <color rgb="FFD3D3D3"/>
      </top>
      <bottom>
        <color indexed="63"/>
      </bottom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 style="thin">
        <color rgb="FFD3D3D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70" fillId="36" borderId="33" xfId="0" applyNumberFormat="1" applyFont="1" applyFill="1" applyBorder="1" applyAlignment="1">
      <alignment vertical="top" wrapText="1" readingOrder="1"/>
    </xf>
    <xf numFmtId="43" fontId="5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0" xfId="37" applyFont="1" applyFill="1" applyBorder="1">
      <alignment/>
      <protection/>
    </xf>
    <xf numFmtId="0" fontId="71" fillId="0" borderId="0" xfId="37" applyNumberFormat="1" applyFont="1" applyFill="1" applyBorder="1" applyAlignment="1">
      <alignment horizontal="right" vertical="top" wrapText="1" readingOrder="1"/>
      <protection/>
    </xf>
    <xf numFmtId="0" fontId="70" fillId="35" borderId="34" xfId="37" applyNumberFormat="1" applyFont="1" applyFill="1" applyBorder="1" applyAlignment="1">
      <alignment horizontal="center" vertical="center" wrapText="1" readingOrder="1"/>
      <protection/>
    </xf>
    <xf numFmtId="0" fontId="70" fillId="35" borderId="35" xfId="37" applyNumberFormat="1" applyFont="1" applyFill="1" applyBorder="1" applyAlignment="1">
      <alignment horizontal="center" vertical="center" wrapText="1" readingOrder="1"/>
      <protection/>
    </xf>
    <xf numFmtId="0" fontId="70" fillId="35" borderId="36" xfId="37" applyNumberFormat="1" applyFont="1" applyFill="1" applyBorder="1" applyAlignment="1">
      <alignment horizontal="center" vertical="center" wrapText="1" readingOrder="1"/>
      <protection/>
    </xf>
    <xf numFmtId="0" fontId="72" fillId="0" borderId="34" xfId="37" applyNumberFormat="1" applyFont="1" applyFill="1" applyBorder="1" applyAlignment="1">
      <alignment horizontal="right" vertical="center" wrapText="1" readingOrder="1"/>
      <protection/>
    </xf>
    <xf numFmtId="240" fontId="72" fillId="0" borderId="34" xfId="37" applyNumberFormat="1" applyFont="1" applyFill="1" applyBorder="1" applyAlignment="1">
      <alignment horizontal="right" vertical="center" wrapText="1" readingOrder="1"/>
      <protection/>
    </xf>
    <xf numFmtId="0" fontId="70" fillId="0" borderId="34" xfId="37" applyNumberFormat="1" applyFont="1" applyFill="1" applyBorder="1" applyAlignment="1">
      <alignment vertical="center" wrapText="1" readingOrder="1"/>
      <protection/>
    </xf>
    <xf numFmtId="0" fontId="70" fillId="0" borderId="34" xfId="37" applyNumberFormat="1" applyFont="1" applyFill="1" applyBorder="1" applyAlignment="1">
      <alignment horizontal="right" vertical="center" wrapText="1" readingOrder="1"/>
      <protection/>
    </xf>
    <xf numFmtId="0" fontId="70" fillId="0" borderId="37" xfId="37" applyNumberFormat="1" applyFont="1" applyFill="1" applyBorder="1" applyAlignment="1">
      <alignment horizontal="left" vertical="center" wrapText="1" readingOrder="1"/>
      <protection/>
    </xf>
    <xf numFmtId="0" fontId="72" fillId="0" borderId="37" xfId="37" applyNumberFormat="1" applyFont="1" applyFill="1" applyBorder="1" applyAlignment="1">
      <alignment vertical="center" wrapText="1" readingOrder="1"/>
      <protection/>
    </xf>
    <xf numFmtId="0" fontId="70" fillId="0" borderId="37" xfId="37" applyNumberFormat="1" applyFont="1" applyFill="1" applyBorder="1" applyAlignment="1">
      <alignment horizontal="right" vertical="center" wrapText="1" readingOrder="1"/>
      <protection/>
    </xf>
    <xf numFmtId="0" fontId="73" fillId="0" borderId="38" xfId="37" applyNumberFormat="1" applyFont="1" applyFill="1" applyBorder="1" applyAlignment="1">
      <alignment horizontal="right" vertical="center" wrapText="1" readingOrder="1"/>
      <protection/>
    </xf>
    <xf numFmtId="0" fontId="73" fillId="0" borderId="39" xfId="37" applyNumberFormat="1" applyFont="1" applyFill="1" applyBorder="1" applyAlignment="1">
      <alignment horizontal="right" vertical="center" wrapText="1" readingOrder="1"/>
      <protection/>
    </xf>
    <xf numFmtId="0" fontId="74" fillId="0" borderId="38" xfId="37" applyNumberFormat="1" applyFont="1" applyFill="1" applyBorder="1" applyAlignment="1">
      <alignment horizontal="right" vertical="center" wrapText="1" readingOrder="1"/>
      <protection/>
    </xf>
    <xf numFmtId="0" fontId="74" fillId="0" borderId="39" xfId="37" applyNumberFormat="1" applyFont="1" applyFill="1" applyBorder="1" applyAlignment="1">
      <alignment horizontal="right" vertical="center" wrapText="1" readingOrder="1"/>
      <protection/>
    </xf>
    <xf numFmtId="0" fontId="70" fillId="0" borderId="40" xfId="37" applyNumberFormat="1" applyFont="1" applyFill="1" applyBorder="1" applyAlignment="1">
      <alignment horizontal="right" vertical="center" wrapText="1" readingOrder="1"/>
      <protection/>
    </xf>
    <xf numFmtId="0" fontId="15" fillId="35" borderId="29" xfId="37" applyNumberFormat="1" applyFont="1" applyFill="1" applyBorder="1" applyAlignment="1">
      <alignment vertical="top" wrapText="1"/>
      <protection/>
    </xf>
    <xf numFmtId="0" fontId="15" fillId="35" borderId="30" xfId="37" applyNumberFormat="1" applyFont="1" applyFill="1" applyBorder="1" applyAlignment="1">
      <alignment vertical="top" wrapText="1"/>
      <protection/>
    </xf>
    <xf numFmtId="0" fontId="15" fillId="35" borderId="31" xfId="37" applyNumberFormat="1" applyFont="1" applyFill="1" applyBorder="1" applyAlignment="1">
      <alignment vertical="top" wrapText="1"/>
      <protection/>
    </xf>
    <xf numFmtId="0" fontId="15" fillId="35" borderId="41" xfId="37" applyNumberFormat="1" applyFont="1" applyFill="1" applyBorder="1" applyAlignment="1">
      <alignment vertical="top" wrapText="1"/>
      <protection/>
    </xf>
    <xf numFmtId="0" fontId="15" fillId="35" borderId="0" xfId="37" applyNumberFormat="1" applyFont="1" applyFill="1" applyBorder="1" applyAlignment="1">
      <alignment vertical="top" wrapText="1"/>
      <protection/>
    </xf>
    <xf numFmtId="0" fontId="15" fillId="35" borderId="42" xfId="37" applyNumberFormat="1" applyFont="1" applyFill="1" applyBorder="1" applyAlignment="1">
      <alignment vertical="top" wrapText="1"/>
      <protection/>
    </xf>
    <xf numFmtId="0" fontId="70" fillId="35" borderId="43" xfId="37" applyNumberFormat="1" applyFont="1" applyFill="1" applyBorder="1" applyAlignment="1">
      <alignment horizontal="center" vertical="center" wrapText="1" readingOrder="1"/>
      <protection/>
    </xf>
    <xf numFmtId="0" fontId="15" fillId="35" borderId="44" xfId="37" applyNumberFormat="1" applyFont="1" applyFill="1" applyBorder="1" applyAlignment="1">
      <alignment vertical="top" wrapText="1"/>
      <protection/>
    </xf>
    <xf numFmtId="0" fontId="15" fillId="35" borderId="45" xfId="37" applyNumberFormat="1" applyFont="1" applyFill="1" applyBorder="1" applyAlignment="1">
      <alignment vertical="top" wrapText="1"/>
      <protection/>
    </xf>
    <xf numFmtId="0" fontId="15" fillId="35" borderId="32" xfId="37" applyNumberFormat="1" applyFont="1" applyFill="1" applyBorder="1" applyAlignment="1">
      <alignment vertical="top" wrapText="1"/>
      <protection/>
    </xf>
    <xf numFmtId="0" fontId="72" fillId="35" borderId="43" xfId="37" applyNumberFormat="1" applyFont="1" applyFill="1" applyBorder="1" applyAlignment="1">
      <alignment horizontal="center" vertical="center" wrapText="1" readingOrder="1"/>
      <protection/>
    </xf>
    <xf numFmtId="0" fontId="75" fillId="37" borderId="34" xfId="37" applyNumberFormat="1" applyFont="1" applyFill="1" applyBorder="1" applyAlignment="1">
      <alignment vertical="top" wrapText="1" readingOrder="1"/>
      <protection/>
    </xf>
    <xf numFmtId="0" fontId="72" fillId="36" borderId="33" xfId="37" applyNumberFormat="1" applyFont="1" applyFill="1" applyBorder="1" applyAlignment="1">
      <alignment vertical="top" wrapText="1" readingOrder="1"/>
      <protection/>
    </xf>
    <xf numFmtId="0" fontId="72" fillId="0" borderId="33" xfId="37" applyNumberFormat="1" applyFont="1" applyFill="1" applyBorder="1" applyAlignment="1">
      <alignment vertical="top" wrapText="1" readingOrder="1"/>
      <protection/>
    </xf>
    <xf numFmtId="241" fontId="72" fillId="0" borderId="34" xfId="37" applyNumberFormat="1" applyFont="1" applyFill="1" applyBorder="1" applyAlignment="1">
      <alignment horizontal="right" vertical="top" wrapText="1" readingOrder="1"/>
      <protection/>
    </xf>
    <xf numFmtId="241" fontId="76" fillId="0" borderId="34" xfId="37" applyNumberFormat="1" applyFont="1" applyFill="1" applyBorder="1" applyAlignment="1">
      <alignment horizontal="right" vertical="top" wrapText="1" readingOrder="1"/>
      <protection/>
    </xf>
    <xf numFmtId="0" fontId="15" fillId="0" borderId="30" xfId="37" applyNumberFormat="1" applyFont="1" applyFill="1" applyBorder="1" applyAlignment="1">
      <alignment vertical="top" wrapText="1"/>
      <protection/>
    </xf>
    <xf numFmtId="0" fontId="15" fillId="37" borderId="36" xfId="37" applyNumberFormat="1" applyFont="1" applyFill="1" applyBorder="1" applyAlignment="1">
      <alignment vertical="top" wrapText="1"/>
      <protection/>
    </xf>
    <xf numFmtId="0" fontId="15" fillId="0" borderId="37" xfId="37" applyNumberFormat="1" applyFont="1" applyFill="1" applyBorder="1" applyAlignment="1">
      <alignment vertical="top" wrapText="1"/>
      <protection/>
    </xf>
    <xf numFmtId="0" fontId="15" fillId="0" borderId="46" xfId="37" applyNumberFormat="1" applyFont="1" applyFill="1" applyBorder="1" applyAlignment="1">
      <alignment vertical="top" wrapText="1"/>
      <protection/>
    </xf>
    <xf numFmtId="0" fontId="76" fillId="0" borderId="40" xfId="37" applyNumberFormat="1" applyFont="1" applyFill="1" applyBorder="1" applyAlignment="1">
      <alignment horizontal="right" vertical="center" wrapText="1" readingOrder="1"/>
      <protection/>
    </xf>
    <xf numFmtId="241" fontId="76" fillId="0" borderId="34" xfId="0" applyNumberFormat="1" applyFont="1" applyFill="1" applyBorder="1" applyAlignment="1">
      <alignment horizontal="right" vertical="center" wrapText="1" readingOrder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70" fillId="35" borderId="43" xfId="0" applyNumberFormat="1" applyFont="1" applyFill="1" applyBorder="1" applyAlignment="1">
      <alignment horizontal="center" vertical="center" wrapText="1" readingOrder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241" fontId="77" fillId="0" borderId="34" xfId="0" applyNumberFormat="1" applyFont="1" applyFill="1" applyBorder="1" applyAlignment="1">
      <alignment vertical="top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70" fillId="35" borderId="34" xfId="0" applyNumberFormat="1" applyFont="1" applyFill="1" applyBorder="1" applyAlignment="1">
      <alignment horizontal="center" vertical="center" wrapText="1" readingOrder="1"/>
    </xf>
    <xf numFmtId="0" fontId="71" fillId="0" borderId="34" xfId="0" applyNumberFormat="1" applyFont="1" applyFill="1" applyBorder="1" applyAlignment="1">
      <alignment horizontal="center" vertical="center" wrapText="1" readingOrder="1"/>
    </xf>
    <xf numFmtId="241" fontId="71" fillId="0" borderId="34" xfId="0" applyNumberFormat="1" applyFont="1" applyFill="1" applyBorder="1" applyAlignment="1">
      <alignment horizontal="right" vertical="center" wrapText="1" readingOrder="1"/>
    </xf>
    <xf numFmtId="241" fontId="78" fillId="0" borderId="34" xfId="0" applyNumberFormat="1" applyFont="1" applyFill="1" applyBorder="1" applyAlignment="1">
      <alignment horizontal="right" vertical="center" wrapText="1" readingOrder="1"/>
    </xf>
    <xf numFmtId="0" fontId="71" fillId="0" borderId="34" xfId="0" applyNumberFormat="1" applyFont="1" applyFill="1" applyBorder="1" applyAlignment="1">
      <alignment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72" fillId="35" borderId="43" xfId="0" applyNumberFormat="1" applyFont="1" applyFill="1" applyBorder="1" applyAlignment="1">
      <alignment horizontal="center" vertical="center" wrapText="1" readingOrder="1"/>
    </xf>
    <xf numFmtId="0" fontId="15" fillId="35" borderId="30" xfId="0" applyNumberFormat="1" applyFont="1" applyFill="1" applyBorder="1" applyAlignment="1">
      <alignment vertical="top" wrapText="1"/>
    </xf>
    <xf numFmtId="0" fontId="15" fillId="37" borderId="36" xfId="0" applyNumberFormat="1" applyFont="1" applyFill="1" applyBorder="1" applyAlignment="1">
      <alignment vertical="top" wrapText="1"/>
    </xf>
    <xf numFmtId="0" fontId="15" fillId="0" borderId="44" xfId="0" applyNumberFormat="1" applyFont="1" applyFill="1" applyBorder="1" applyAlignment="1">
      <alignment vertical="top" wrapText="1"/>
    </xf>
    <xf numFmtId="240" fontId="72" fillId="0" borderId="34" xfId="0" applyNumberFormat="1" applyFont="1" applyFill="1" applyBorder="1" applyAlignment="1">
      <alignment horizontal="right" vertical="center" wrapText="1" readingOrder="1"/>
    </xf>
    <xf numFmtId="240" fontId="76" fillId="0" borderId="34" xfId="0" applyNumberFormat="1" applyFont="1" applyFill="1" applyBorder="1" applyAlignment="1">
      <alignment horizontal="right" vertical="center" wrapText="1" readingOrder="1"/>
    </xf>
    <xf numFmtId="240" fontId="77" fillId="0" borderId="34" xfId="0" applyNumberFormat="1" applyFont="1" applyFill="1" applyBorder="1" applyAlignment="1">
      <alignment horizontal="right" vertical="center" wrapText="1" readingOrder="1"/>
    </xf>
    <xf numFmtId="0" fontId="70" fillId="35" borderId="43" xfId="0" applyNumberFormat="1" applyFont="1" applyFill="1" applyBorder="1" applyAlignment="1">
      <alignment horizontal="center" vertical="center" wrapText="1" readingOrder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70" fillId="35" borderId="47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240" fontId="79" fillId="0" borderId="34" xfId="0" applyNumberFormat="1" applyFont="1" applyFill="1" applyBorder="1" applyAlignment="1">
      <alignment horizontal="right" vertical="top" wrapText="1" readingOrder="1"/>
    </xf>
    <xf numFmtId="240" fontId="80" fillId="0" borderId="34" xfId="0" applyNumberFormat="1" applyFont="1" applyFill="1" applyBorder="1" applyAlignment="1">
      <alignment horizontal="right" vertical="top" wrapText="1" readingOrder="1"/>
    </xf>
    <xf numFmtId="240" fontId="70" fillId="0" borderId="34" xfId="0" applyNumberFormat="1" applyFont="1" applyFill="1" applyBorder="1" applyAlignment="1">
      <alignment horizontal="right" vertical="top" wrapText="1" readingOrder="1"/>
    </xf>
    <xf numFmtId="240" fontId="81" fillId="0" borderId="34" xfId="0" applyNumberFormat="1" applyFont="1" applyFill="1" applyBorder="1" applyAlignment="1">
      <alignment horizontal="right" vertical="top" wrapText="1" readingOrder="1"/>
    </xf>
    <xf numFmtId="0" fontId="70" fillId="35" borderId="31" xfId="0" applyNumberFormat="1" applyFont="1" applyFill="1" applyBorder="1" applyAlignment="1">
      <alignment horizontal="left" vertical="center" wrapText="1" readingOrder="1"/>
    </xf>
    <xf numFmtId="0" fontId="76" fillId="0" borderId="37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2" fillId="0" borderId="48" xfId="0" applyNumberFormat="1" applyFont="1" applyFill="1" applyBorder="1" applyAlignment="1">
      <alignment vertical="top" wrapText="1" readingOrder="1"/>
    </xf>
    <xf numFmtId="0" fontId="77" fillId="0" borderId="29" xfId="0" applyNumberFormat="1" applyFont="1" applyFill="1" applyBorder="1" applyAlignment="1">
      <alignment horizontal="right" vertical="center" wrapText="1" readingOrder="1"/>
    </xf>
    <xf numFmtId="0" fontId="77" fillId="0" borderId="30" xfId="0" applyNumberFormat="1" applyFont="1" applyFill="1" applyBorder="1" applyAlignment="1">
      <alignment horizontal="right" vertical="center" wrapText="1" readingOrder="1"/>
    </xf>
    <xf numFmtId="0" fontId="77" fillId="0" borderId="37" xfId="0" applyNumberFormat="1" applyFont="1" applyFill="1" applyBorder="1" applyAlignment="1">
      <alignment horizontal="right" vertical="center" wrapText="1" readingOrder="1"/>
    </xf>
    <xf numFmtId="0" fontId="77" fillId="0" borderId="46" xfId="0" applyNumberFormat="1" applyFont="1" applyFill="1" applyBorder="1" applyAlignment="1">
      <alignment horizontal="right" vertical="center" wrapText="1" readingOrder="1"/>
    </xf>
    <xf numFmtId="240" fontId="80" fillId="0" borderId="40" xfId="0" applyNumberFormat="1" applyFont="1" applyFill="1" applyBorder="1" applyAlignment="1">
      <alignment horizontal="right" vertical="top" wrapText="1" readingOrder="1"/>
    </xf>
    <xf numFmtId="240" fontId="80" fillId="0" borderId="46" xfId="0" applyNumberFormat="1" applyFont="1" applyFill="1" applyBorder="1" applyAlignment="1">
      <alignment horizontal="right" vertical="top" wrapText="1" readingOrder="1"/>
    </xf>
    <xf numFmtId="240" fontId="80" fillId="0" borderId="37" xfId="0" applyNumberFormat="1" applyFont="1" applyFill="1" applyBorder="1" applyAlignment="1">
      <alignment horizontal="right" vertical="top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82" fillId="0" borderId="56" xfId="0" applyNumberFormat="1" applyFont="1" applyFill="1" applyBorder="1" applyAlignment="1">
      <alignment horizontal="right" vertical="center" wrapText="1" readingOrder="1"/>
    </xf>
    <xf numFmtId="0" fontId="83" fillId="0" borderId="56" xfId="0" applyNumberFormat="1" applyFont="1" applyFill="1" applyBorder="1" applyAlignment="1">
      <alignment horizontal="right" vertical="center" wrapText="1" readingOrder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0" fillId="0" borderId="34" xfId="37" applyNumberFormat="1" applyFont="1" applyFill="1" applyBorder="1" applyAlignment="1">
      <alignment horizontal="right" vertical="center" wrapText="1" readingOrder="1"/>
      <protection/>
    </xf>
    <xf numFmtId="0" fontId="15" fillId="0" borderId="37" xfId="37" applyNumberFormat="1" applyFont="1" applyFill="1" applyBorder="1" applyAlignment="1">
      <alignment vertical="top" wrapText="1"/>
      <protection/>
    </xf>
    <xf numFmtId="0" fontId="15" fillId="0" borderId="46" xfId="37" applyNumberFormat="1" applyFont="1" applyFill="1" applyBorder="1" applyAlignment="1">
      <alignment vertical="top" wrapText="1"/>
      <protection/>
    </xf>
    <xf numFmtId="0" fontId="70" fillId="0" borderId="34" xfId="37" applyNumberFormat="1" applyFont="1" applyFill="1" applyBorder="1" applyAlignment="1">
      <alignment horizontal="center" vertical="center" wrapText="1" readingOrder="1"/>
      <protection/>
    </xf>
    <xf numFmtId="0" fontId="74" fillId="0" borderId="38" xfId="37" applyNumberFormat="1" applyFont="1" applyFill="1" applyBorder="1" applyAlignment="1">
      <alignment horizontal="right" vertical="center" wrapText="1" readingOrder="1"/>
      <protection/>
    </xf>
    <xf numFmtId="0" fontId="15" fillId="0" borderId="39" xfId="37" applyNumberFormat="1" applyFont="1" applyFill="1" applyBorder="1" applyAlignment="1">
      <alignment vertical="top" wrapText="1"/>
      <protection/>
    </xf>
    <xf numFmtId="0" fontId="15" fillId="0" borderId="61" xfId="37" applyNumberFormat="1" applyFont="1" applyFill="1" applyBorder="1" applyAlignment="1">
      <alignment vertical="top" wrapText="1"/>
      <protection/>
    </xf>
    <xf numFmtId="0" fontId="74" fillId="0" borderId="38" xfId="37" applyNumberFormat="1" applyFont="1" applyFill="1" applyBorder="1" applyAlignment="1">
      <alignment horizontal="center" vertical="center" wrapText="1" readingOrder="1"/>
      <protection/>
    </xf>
    <xf numFmtId="0" fontId="72" fillId="0" borderId="34" xfId="37" applyNumberFormat="1" applyFont="1" applyFill="1" applyBorder="1" applyAlignment="1">
      <alignment horizontal="right" vertical="center" wrapText="1" readingOrder="1"/>
      <protection/>
    </xf>
    <xf numFmtId="0" fontId="72" fillId="0" borderId="34" xfId="37" applyNumberFormat="1" applyFont="1" applyFill="1" applyBorder="1" applyAlignment="1">
      <alignment horizontal="center" vertical="center" wrapText="1" readingOrder="1"/>
      <protection/>
    </xf>
    <xf numFmtId="0" fontId="73" fillId="0" borderId="0" xfId="37" applyNumberFormat="1" applyFont="1" applyFill="1" applyBorder="1" applyAlignment="1">
      <alignment vertical="top" wrapText="1" readingOrder="1"/>
      <protection/>
    </xf>
    <xf numFmtId="0" fontId="15" fillId="0" borderId="0" xfId="37" applyFont="1" applyFill="1" applyBorder="1">
      <alignment/>
      <protection/>
    </xf>
    <xf numFmtId="0" fontId="72" fillId="0" borderId="40" xfId="37" applyNumberFormat="1" applyFont="1" applyFill="1" applyBorder="1" applyAlignment="1">
      <alignment vertical="center" wrapText="1" readingOrder="1"/>
      <protection/>
    </xf>
    <xf numFmtId="0" fontId="70" fillId="0" borderId="40" xfId="37" applyNumberFormat="1" applyFont="1" applyFill="1" applyBorder="1" applyAlignment="1">
      <alignment horizontal="right" vertical="center" wrapText="1" readingOrder="1"/>
      <protection/>
    </xf>
    <xf numFmtId="0" fontId="72" fillId="0" borderId="34" xfId="37" applyNumberFormat="1" applyFont="1" applyFill="1" applyBorder="1" applyAlignment="1">
      <alignment vertical="center" wrapText="1" readingOrder="1"/>
      <protection/>
    </xf>
    <xf numFmtId="0" fontId="84" fillId="0" borderId="0" xfId="37" applyNumberFormat="1" applyFont="1" applyFill="1" applyBorder="1" applyAlignment="1">
      <alignment vertical="top" wrapText="1" readingOrder="1"/>
      <protection/>
    </xf>
    <xf numFmtId="0" fontId="73" fillId="0" borderId="38" xfId="37" applyNumberFormat="1" applyFont="1" applyFill="1" applyBorder="1" applyAlignment="1">
      <alignment horizontal="right" vertical="center" wrapText="1" readingOrder="1"/>
      <protection/>
    </xf>
    <xf numFmtId="0" fontId="73" fillId="0" borderId="38" xfId="37" applyNumberFormat="1" applyFont="1" applyFill="1" applyBorder="1" applyAlignment="1">
      <alignment horizontal="center" vertical="center" wrapText="1" readingOrder="1"/>
      <protection/>
    </xf>
    <xf numFmtId="0" fontId="85" fillId="0" borderId="34" xfId="37" applyNumberFormat="1" applyFont="1" applyFill="1" applyBorder="1" applyAlignment="1">
      <alignment horizontal="center" vertical="center" wrapText="1" readingOrder="1"/>
      <protection/>
    </xf>
    <xf numFmtId="0" fontId="70" fillId="35" borderId="35" xfId="37" applyNumberFormat="1" applyFont="1" applyFill="1" applyBorder="1" applyAlignment="1">
      <alignment horizontal="center" vertical="center" wrapText="1" readingOrder="1"/>
      <protection/>
    </xf>
    <xf numFmtId="0" fontId="15" fillId="0" borderId="30" xfId="37" applyNumberFormat="1" applyFont="1" applyFill="1" applyBorder="1" applyAlignment="1">
      <alignment vertical="top" wrapText="1"/>
      <protection/>
    </xf>
    <xf numFmtId="0" fontId="15" fillId="0" borderId="31" xfId="37" applyNumberFormat="1" applyFont="1" applyFill="1" applyBorder="1" applyAlignment="1">
      <alignment vertical="top" wrapText="1"/>
      <protection/>
    </xf>
    <xf numFmtId="0" fontId="70" fillId="35" borderId="34" xfId="37" applyNumberFormat="1" applyFont="1" applyFill="1" applyBorder="1" applyAlignment="1">
      <alignment horizontal="center" vertical="center" wrapText="1" readingOrder="1"/>
      <protection/>
    </xf>
    <xf numFmtId="0" fontId="70" fillId="35" borderId="36" xfId="37" applyNumberFormat="1" applyFont="1" applyFill="1" applyBorder="1" applyAlignment="1">
      <alignment horizontal="center" vertical="center" wrapText="1" readingOrder="1"/>
      <protection/>
    </xf>
    <xf numFmtId="0" fontId="15" fillId="0" borderId="45" xfId="37" applyNumberFormat="1" applyFont="1" applyFill="1" applyBorder="1" applyAlignment="1">
      <alignment vertical="top" wrapText="1"/>
      <protection/>
    </xf>
    <xf numFmtId="0" fontId="15" fillId="0" borderId="32" xfId="37" applyNumberFormat="1" applyFont="1" applyFill="1" applyBorder="1" applyAlignment="1">
      <alignment vertical="top" wrapText="1"/>
      <protection/>
    </xf>
    <xf numFmtId="0" fontId="71" fillId="0" borderId="0" xfId="37" applyNumberFormat="1" applyFont="1" applyFill="1" applyBorder="1" applyAlignment="1">
      <alignment vertical="top" wrapText="1" readingOrder="1"/>
      <protection/>
    </xf>
    <xf numFmtId="0" fontId="72" fillId="0" borderId="0" xfId="37" applyNumberFormat="1" applyFont="1" applyFill="1" applyBorder="1" applyAlignment="1">
      <alignment horizontal="center" vertical="top" wrapText="1" readingOrder="1"/>
      <protection/>
    </xf>
    <xf numFmtId="0" fontId="86" fillId="0" borderId="0" xfId="37" applyNumberFormat="1" applyFont="1" applyFill="1" applyBorder="1" applyAlignment="1">
      <alignment horizontal="center" vertical="top" wrapText="1" readingOrder="1"/>
      <protection/>
    </xf>
    <xf numFmtId="0" fontId="70" fillId="0" borderId="36" xfId="0" applyNumberFormat="1" applyFont="1" applyFill="1" applyBorder="1" applyAlignment="1">
      <alignment horizontal="right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241" fontId="78" fillId="0" borderId="34" xfId="0" applyNumberFormat="1" applyFont="1" applyFill="1" applyBorder="1" applyAlignment="1">
      <alignment horizontal="right" vertical="center" wrapText="1" readingOrder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70" fillId="35" borderId="34" xfId="0" applyNumberFormat="1" applyFont="1" applyFill="1" applyBorder="1" applyAlignment="1">
      <alignment horizontal="center" vertical="center" wrapText="1" readingOrder="1"/>
    </xf>
    <xf numFmtId="241" fontId="71" fillId="0" borderId="40" xfId="0" applyNumberFormat="1" applyFont="1" applyFill="1" applyBorder="1" applyAlignment="1">
      <alignment horizontal="center" vertical="center" wrapText="1" readingOrder="1"/>
    </xf>
    <xf numFmtId="241" fontId="71" fillId="0" borderId="37" xfId="0" applyNumberFormat="1" applyFont="1" applyFill="1" applyBorder="1" applyAlignment="1">
      <alignment horizontal="center" vertical="center" wrapText="1" readingOrder="1"/>
    </xf>
    <xf numFmtId="0" fontId="71" fillId="0" borderId="34" xfId="0" applyNumberFormat="1" applyFont="1" applyFill="1" applyBorder="1" applyAlignment="1">
      <alignment vertical="center" wrapText="1" readingOrder="1"/>
    </xf>
    <xf numFmtId="241" fontId="71" fillId="0" borderId="34" xfId="0" applyNumberFormat="1" applyFont="1" applyFill="1" applyBorder="1" applyAlignment="1">
      <alignment horizontal="right"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72" fillId="0" borderId="0" xfId="0" applyNumberFormat="1" applyFont="1" applyFill="1" applyBorder="1" applyAlignment="1">
      <alignment horizontal="center" vertical="top" wrapText="1" readingOrder="1"/>
    </xf>
    <xf numFmtId="0" fontId="72" fillId="0" borderId="34" xfId="37" applyNumberFormat="1" applyFont="1" applyFill="1" applyBorder="1" applyAlignment="1">
      <alignment vertical="top" wrapText="1" readingOrder="1"/>
      <protection/>
    </xf>
    <xf numFmtId="0" fontId="76" fillId="0" borderId="34" xfId="37" applyNumberFormat="1" applyFont="1" applyFill="1" applyBorder="1" applyAlignment="1">
      <alignment horizontal="right" vertical="center" wrapText="1" readingOrder="1"/>
      <protection/>
    </xf>
    <xf numFmtId="241" fontId="72" fillId="0" borderId="34" xfId="37" applyNumberFormat="1" applyFont="1" applyFill="1" applyBorder="1" applyAlignment="1">
      <alignment horizontal="right" vertical="top" wrapText="1" readingOrder="1"/>
      <protection/>
    </xf>
    <xf numFmtId="241" fontId="76" fillId="0" borderId="34" xfId="37" applyNumberFormat="1" applyFont="1" applyFill="1" applyBorder="1" applyAlignment="1">
      <alignment horizontal="right" vertical="top" wrapText="1" readingOrder="1"/>
      <protection/>
    </xf>
    <xf numFmtId="0" fontId="86" fillId="0" borderId="0" xfId="37" applyNumberFormat="1" applyFont="1" applyFill="1" applyBorder="1" applyAlignment="1">
      <alignment horizontal="center" vertical="center" wrapText="1" readingOrder="1"/>
      <protection/>
    </xf>
    <xf numFmtId="0" fontId="72" fillId="0" borderId="62" xfId="37" applyNumberFormat="1" applyFont="1" applyFill="1" applyBorder="1" applyAlignment="1">
      <alignment horizontal="right" vertical="top" wrapText="1" readingOrder="1"/>
      <protection/>
    </xf>
    <xf numFmtId="0" fontId="75" fillId="37" borderId="34" xfId="37" applyNumberFormat="1" applyFont="1" applyFill="1" applyBorder="1" applyAlignment="1">
      <alignment vertical="top" wrapText="1" readingOrder="1"/>
      <protection/>
    </xf>
    <xf numFmtId="0" fontId="15" fillId="37" borderId="48" xfId="37" applyNumberFormat="1" applyFont="1" applyFill="1" applyBorder="1" applyAlignment="1">
      <alignment vertical="top" wrapText="1"/>
      <protection/>
    </xf>
    <xf numFmtId="0" fontId="15" fillId="37" borderId="36" xfId="37" applyNumberFormat="1" applyFont="1" applyFill="1" applyBorder="1" applyAlignment="1">
      <alignment vertical="top" wrapText="1"/>
      <protection/>
    </xf>
    <xf numFmtId="0" fontId="72" fillId="0" borderId="40" xfId="37" applyNumberFormat="1" applyFont="1" applyFill="1" applyBorder="1" applyAlignment="1">
      <alignment vertical="top" wrapText="1" readingOrder="1"/>
      <protection/>
    </xf>
    <xf numFmtId="0" fontId="15" fillId="0" borderId="41" xfId="37" applyNumberFormat="1" applyFont="1" applyFill="1" applyBorder="1" applyAlignment="1">
      <alignment vertical="top" wrapText="1"/>
      <protection/>
    </xf>
    <xf numFmtId="0" fontId="15" fillId="0" borderId="44" xfId="37" applyNumberFormat="1" applyFont="1" applyFill="1" applyBorder="1" applyAlignment="1">
      <alignment vertical="top" wrapText="1"/>
      <protection/>
    </xf>
    <xf numFmtId="0" fontId="72" fillId="0" borderId="46" xfId="37" applyNumberFormat="1" applyFont="1" applyFill="1" applyBorder="1" applyAlignment="1">
      <alignment horizontal="right" vertical="top" wrapText="1" readingOrder="1"/>
      <protection/>
    </xf>
    <xf numFmtId="0" fontId="15" fillId="0" borderId="42" xfId="37" applyNumberFormat="1" applyFont="1" applyFill="1" applyBorder="1" applyAlignment="1">
      <alignment vertical="top" wrapText="1"/>
      <protection/>
    </xf>
    <xf numFmtId="0" fontId="87" fillId="0" borderId="0" xfId="37" applyNumberFormat="1" applyFont="1" applyFill="1" applyBorder="1" applyAlignment="1">
      <alignment horizontal="center" vertical="center" wrapText="1" readingOrder="1"/>
      <protection/>
    </xf>
    <xf numFmtId="0" fontId="72" fillId="35" borderId="43" xfId="37" applyNumberFormat="1" applyFont="1" applyFill="1" applyBorder="1" applyAlignment="1">
      <alignment horizontal="center" vertical="center" wrapText="1" readingOrder="1"/>
      <protection/>
    </xf>
    <xf numFmtId="0" fontId="15" fillId="0" borderId="63" xfId="37" applyNumberFormat="1" applyFont="1" applyFill="1" applyBorder="1" applyAlignment="1">
      <alignment vertical="top" wrapText="1"/>
      <protection/>
    </xf>
    <xf numFmtId="0" fontId="15" fillId="0" borderId="64" xfId="37" applyNumberFormat="1" applyFont="1" applyFill="1" applyBorder="1" applyAlignment="1">
      <alignment vertical="top" wrapText="1"/>
      <protection/>
    </xf>
    <xf numFmtId="0" fontId="70" fillId="35" borderId="41" xfId="37" applyNumberFormat="1" applyFont="1" applyFill="1" applyBorder="1" applyAlignment="1">
      <alignment horizontal="left" wrapText="1" readingOrder="1"/>
      <protection/>
    </xf>
    <xf numFmtId="0" fontId="15" fillId="35" borderId="0" xfId="37" applyNumberFormat="1" applyFont="1" applyFill="1" applyBorder="1" applyAlignment="1">
      <alignment vertical="top" wrapText="1"/>
      <protection/>
    </xf>
    <xf numFmtId="0" fontId="70" fillId="35" borderId="47" xfId="37" applyNumberFormat="1" applyFont="1" applyFill="1" applyBorder="1" applyAlignment="1">
      <alignment horizontal="center" vertical="center" wrapText="1" readingOrder="1"/>
      <protection/>
    </xf>
    <xf numFmtId="0" fontId="15" fillId="35" borderId="65" xfId="37" applyNumberFormat="1" applyFont="1" applyFill="1" applyBorder="1" applyAlignment="1">
      <alignment vertical="top" wrapText="1"/>
      <protection/>
    </xf>
    <xf numFmtId="0" fontId="15" fillId="35" borderId="66" xfId="37" applyNumberFormat="1" applyFont="1" applyFill="1" applyBorder="1" applyAlignment="1">
      <alignment vertical="top" wrapText="1"/>
      <protection/>
    </xf>
    <xf numFmtId="0" fontId="15" fillId="0" borderId="67" xfId="37" applyNumberFormat="1" applyFont="1" applyFill="1" applyBorder="1" applyAlignment="1">
      <alignment vertical="top" wrapText="1"/>
      <protection/>
    </xf>
    <xf numFmtId="0" fontId="15" fillId="0" borderId="68" xfId="37" applyNumberFormat="1" applyFont="1" applyFill="1" applyBorder="1" applyAlignment="1">
      <alignment vertical="top" wrapText="1"/>
      <protection/>
    </xf>
    <xf numFmtId="0" fontId="72" fillId="35" borderId="47" xfId="37" applyNumberFormat="1" applyFont="1" applyFill="1" applyBorder="1" applyAlignment="1">
      <alignment horizontal="center" vertical="center" wrapText="1" readingOrder="1"/>
      <protection/>
    </xf>
    <xf numFmtId="0" fontId="15" fillId="35" borderId="48" xfId="37" applyNumberFormat="1" applyFont="1" applyFill="1" applyBorder="1" applyAlignment="1">
      <alignment vertical="top" wrapText="1"/>
      <protection/>
    </xf>
    <xf numFmtId="0" fontId="15" fillId="35" borderId="36" xfId="37" applyNumberFormat="1" applyFont="1" applyFill="1" applyBorder="1" applyAlignment="1">
      <alignment vertical="top" wrapText="1"/>
      <protection/>
    </xf>
    <xf numFmtId="0" fontId="70" fillId="35" borderId="0" xfId="37" applyNumberFormat="1" applyFont="1" applyFill="1" applyBorder="1" applyAlignment="1">
      <alignment horizontal="left" vertical="center" wrapText="1" readingOrder="1"/>
      <protection/>
    </xf>
    <xf numFmtId="0" fontId="70" fillId="35" borderId="43" xfId="37" applyNumberFormat="1" applyFont="1" applyFill="1" applyBorder="1" applyAlignment="1">
      <alignment horizontal="center" vertical="center" wrapText="1" readingOrder="1"/>
      <protection/>
    </xf>
    <xf numFmtId="0" fontId="15" fillId="35" borderId="41" xfId="37" applyNumberFormat="1" applyFont="1" applyFill="1" applyBorder="1" applyAlignment="1">
      <alignment vertical="top" wrapText="1"/>
      <protection/>
    </xf>
    <xf numFmtId="0" fontId="72" fillId="35" borderId="43" xfId="0" applyNumberFormat="1" applyFont="1" applyFill="1" applyBorder="1" applyAlignment="1">
      <alignment horizontal="center" vertical="center" wrapText="1" readingOrder="1"/>
    </xf>
    <xf numFmtId="0" fontId="15" fillId="35" borderId="36" xfId="0" applyNumberFormat="1" applyFont="1" applyFill="1" applyBorder="1" applyAlignment="1">
      <alignment vertical="top" wrapText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horizontal="center" vertical="center" wrapText="1" readingOrder="1"/>
    </xf>
    <xf numFmtId="0" fontId="70" fillId="35" borderId="30" xfId="0" applyNumberFormat="1" applyFont="1" applyFill="1" applyBorder="1" applyAlignment="1">
      <alignment horizontal="left" vertical="center" wrapText="1" readingOrder="1"/>
    </xf>
    <xf numFmtId="0" fontId="15" fillId="35" borderId="30" xfId="0" applyNumberFormat="1" applyFont="1" applyFill="1" applyBorder="1" applyAlignment="1">
      <alignment vertical="top" wrapText="1"/>
    </xf>
    <xf numFmtId="0" fontId="70" fillId="35" borderId="47" xfId="0" applyNumberFormat="1" applyFont="1" applyFill="1" applyBorder="1" applyAlignment="1">
      <alignment horizontal="center" vertical="center" wrapText="1" readingOrder="1"/>
    </xf>
    <xf numFmtId="0" fontId="15" fillId="35" borderId="65" xfId="0" applyNumberFormat="1" applyFont="1" applyFill="1" applyBorder="1" applyAlignment="1">
      <alignment vertical="top" wrapText="1"/>
    </xf>
    <xf numFmtId="0" fontId="70" fillId="35" borderId="41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72" fillId="35" borderId="47" xfId="0" applyNumberFormat="1" applyFont="1" applyFill="1" applyBorder="1" applyAlignment="1">
      <alignment horizontal="center" vertical="center" wrapText="1" readingOrder="1"/>
    </xf>
    <xf numFmtId="0" fontId="72" fillId="0" borderId="62" xfId="0" applyNumberFormat="1" applyFont="1" applyFill="1" applyBorder="1" applyAlignment="1">
      <alignment horizontal="right" vertical="top" wrapText="1" readingOrder="1"/>
    </xf>
    <xf numFmtId="0" fontId="72" fillId="0" borderId="46" xfId="0" applyNumberFormat="1" applyFont="1" applyFill="1" applyBorder="1" applyAlignment="1">
      <alignment horizontal="right" vertical="top" wrapText="1" readingOrder="1"/>
    </xf>
    <xf numFmtId="241" fontId="76" fillId="0" borderId="34" xfId="0" applyNumberFormat="1" applyFont="1" applyFill="1" applyBorder="1" applyAlignment="1">
      <alignment horizontal="right" vertical="center" wrapText="1" readingOrder="1"/>
    </xf>
    <xf numFmtId="0" fontId="76" fillId="0" borderId="34" xfId="0" applyNumberFormat="1" applyFont="1" applyFill="1" applyBorder="1" applyAlignment="1">
      <alignment horizontal="right" vertical="center" wrapText="1" readingOrder="1"/>
    </xf>
    <xf numFmtId="241" fontId="77" fillId="0" borderId="34" xfId="0" applyNumberFormat="1" applyFont="1" applyFill="1" applyBorder="1" applyAlignment="1">
      <alignment vertical="top" wrapText="1" readingOrder="1"/>
    </xf>
    <xf numFmtId="0" fontId="75" fillId="37" borderId="34" xfId="0" applyNumberFormat="1" applyFont="1" applyFill="1" applyBorder="1" applyAlignment="1">
      <alignment vertical="top" wrapText="1" readingOrder="1"/>
    </xf>
    <xf numFmtId="0" fontId="15" fillId="37" borderId="48" xfId="0" applyNumberFormat="1" applyFont="1" applyFill="1" applyBorder="1" applyAlignment="1">
      <alignment vertical="top" wrapText="1"/>
    </xf>
    <xf numFmtId="0" fontId="15" fillId="37" borderId="36" xfId="0" applyNumberFormat="1" applyFont="1" applyFill="1" applyBorder="1" applyAlignment="1">
      <alignment vertical="top" wrapText="1"/>
    </xf>
    <xf numFmtId="0" fontId="72" fillId="0" borderId="40" xfId="0" applyNumberFormat="1" applyFont="1" applyFill="1" applyBorder="1" applyAlignment="1">
      <alignment vertical="top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4" xfId="0" applyNumberFormat="1" applyFont="1" applyFill="1" applyBorder="1" applyAlignment="1">
      <alignment vertical="top" wrapText="1"/>
    </xf>
    <xf numFmtId="0" fontId="72" fillId="0" borderId="33" xfId="0" applyNumberFormat="1" applyFont="1" applyFill="1" applyBorder="1" applyAlignment="1">
      <alignment vertical="top" wrapText="1" readingOrder="1"/>
    </xf>
    <xf numFmtId="0" fontId="15" fillId="0" borderId="69" xfId="0" applyNumberFormat="1" applyFont="1" applyFill="1" applyBorder="1" applyAlignment="1">
      <alignment vertical="top" wrapText="1"/>
    </xf>
    <xf numFmtId="0" fontId="77" fillId="0" borderId="34" xfId="0" applyNumberFormat="1" applyFont="1" applyFill="1" applyBorder="1" applyAlignment="1">
      <alignment horizontal="right" vertical="top" wrapText="1" readingOrder="1"/>
    </xf>
    <xf numFmtId="0" fontId="77" fillId="36" borderId="34" xfId="0" applyNumberFormat="1" applyFont="1" applyFill="1" applyBorder="1" applyAlignment="1">
      <alignment horizontal="right" vertical="top" wrapText="1" readingOrder="1"/>
    </xf>
    <xf numFmtId="240" fontId="77" fillId="0" borderId="34" xfId="0" applyNumberFormat="1" applyFont="1" applyFill="1" applyBorder="1" applyAlignment="1">
      <alignment horizontal="righ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63" xfId="0" applyNumberFormat="1" applyFont="1" applyFill="1" applyBorder="1" applyAlignment="1">
      <alignment vertical="top" wrapText="1"/>
    </xf>
    <xf numFmtId="0" fontId="15" fillId="0" borderId="64" xfId="0" applyNumberFormat="1" applyFont="1" applyFill="1" applyBorder="1" applyAlignment="1">
      <alignment vertical="top" wrapText="1"/>
    </xf>
    <xf numFmtId="0" fontId="15" fillId="35" borderId="66" xfId="0" applyNumberFormat="1" applyFont="1" applyFill="1" applyBorder="1" applyAlignment="1">
      <alignment vertical="top" wrapText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15" fillId="35" borderId="48" xfId="0" applyNumberFormat="1" applyFont="1" applyFill="1" applyBorder="1" applyAlignment="1">
      <alignment vertical="top" wrapText="1"/>
    </xf>
    <xf numFmtId="0" fontId="70" fillId="35" borderId="43" xfId="0" applyNumberFormat="1" applyFont="1" applyFill="1" applyBorder="1" applyAlignment="1">
      <alignment horizontal="center" vertical="center" wrapText="1" readingOrder="1"/>
    </xf>
    <xf numFmtId="240" fontId="72" fillId="0" borderId="34" xfId="0" applyNumberFormat="1" applyFont="1" applyFill="1" applyBorder="1" applyAlignment="1">
      <alignment horizontal="right" vertical="center" wrapText="1" readingOrder="1"/>
    </xf>
    <xf numFmtId="240" fontId="76" fillId="0" borderId="34" xfId="0" applyNumberFormat="1" applyFont="1" applyFill="1" applyBorder="1" applyAlignment="1">
      <alignment horizontal="right" vertical="center" wrapText="1" readingOrder="1"/>
    </xf>
    <xf numFmtId="240" fontId="80" fillId="0" borderId="40" xfId="0" applyNumberFormat="1" applyFont="1" applyFill="1" applyBorder="1" applyAlignment="1">
      <alignment horizontal="right" vertical="top" wrapText="1" readingOrder="1"/>
    </xf>
    <xf numFmtId="240" fontId="80" fillId="0" borderId="46" xfId="0" applyNumberFormat="1" applyFont="1" applyFill="1" applyBorder="1" applyAlignment="1">
      <alignment horizontal="right" vertical="top" wrapText="1" readingOrder="1"/>
    </xf>
    <xf numFmtId="240" fontId="80" fillId="0" borderId="37" xfId="0" applyNumberFormat="1" applyFont="1" applyFill="1" applyBorder="1" applyAlignment="1">
      <alignment horizontal="right" vertical="top" wrapText="1" readingOrder="1"/>
    </xf>
    <xf numFmtId="240" fontId="81" fillId="0" borderId="40" xfId="0" applyNumberFormat="1" applyFont="1" applyFill="1" applyBorder="1" applyAlignment="1">
      <alignment horizontal="right" vertical="top" wrapText="1" readingOrder="1"/>
    </xf>
    <xf numFmtId="240" fontId="81" fillId="0" borderId="46" xfId="0" applyNumberFormat="1" applyFont="1" applyFill="1" applyBorder="1" applyAlignment="1">
      <alignment horizontal="right" vertical="top" wrapText="1" readingOrder="1"/>
    </xf>
    <xf numFmtId="240" fontId="81" fillId="0" borderId="37" xfId="0" applyNumberFormat="1" applyFont="1" applyFill="1" applyBorder="1" applyAlignment="1">
      <alignment horizontal="right" vertical="top" wrapText="1" readingOrder="1"/>
    </xf>
    <xf numFmtId="240" fontId="70" fillId="0" borderId="40" xfId="0" applyNumberFormat="1" applyFont="1" applyFill="1" applyBorder="1" applyAlignment="1">
      <alignment horizontal="right" vertical="top" wrapText="1" readingOrder="1"/>
    </xf>
    <xf numFmtId="240" fontId="70" fillId="0" borderId="46" xfId="0" applyNumberFormat="1" applyFont="1" applyFill="1" applyBorder="1" applyAlignment="1">
      <alignment horizontal="right" vertical="top" wrapText="1" readingOrder="1"/>
    </xf>
    <xf numFmtId="240" fontId="70" fillId="0" borderId="37" xfId="0" applyNumberFormat="1" applyFont="1" applyFill="1" applyBorder="1" applyAlignment="1">
      <alignment horizontal="right" vertical="top" wrapText="1" readingOrder="1"/>
    </xf>
    <xf numFmtId="0" fontId="79" fillId="0" borderId="40" xfId="0" applyNumberFormat="1" applyFont="1" applyFill="1" applyBorder="1" applyAlignment="1">
      <alignment horizontal="right" vertical="center" wrapText="1" readingOrder="1"/>
    </xf>
    <xf numFmtId="0" fontId="79" fillId="0" borderId="37" xfId="0" applyNumberFormat="1" applyFont="1" applyFill="1" applyBorder="1" applyAlignment="1">
      <alignment horizontal="right" vertical="center" wrapText="1" readingOrder="1"/>
    </xf>
    <xf numFmtId="0" fontId="79" fillId="0" borderId="46" xfId="0" applyNumberFormat="1" applyFont="1" applyFill="1" applyBorder="1" applyAlignment="1">
      <alignment horizontal="right" vertical="center" wrapText="1" readingOrder="1"/>
    </xf>
    <xf numFmtId="240" fontId="79" fillId="0" borderId="40" xfId="0" applyNumberFormat="1" applyFont="1" applyFill="1" applyBorder="1" applyAlignment="1">
      <alignment horizontal="right" vertical="top" wrapText="1" readingOrder="1"/>
    </xf>
    <xf numFmtId="240" fontId="79" fillId="0" borderId="46" xfId="0" applyNumberFormat="1" applyFont="1" applyFill="1" applyBorder="1" applyAlignment="1">
      <alignment horizontal="right" vertical="top" wrapText="1" readingOrder="1"/>
    </xf>
    <xf numFmtId="240" fontId="79" fillId="0" borderId="37" xfId="0" applyNumberFormat="1" applyFont="1" applyFill="1" applyBorder="1" applyAlignment="1">
      <alignment horizontal="right" vertical="top" wrapText="1" readingOrder="1"/>
    </xf>
    <xf numFmtId="0" fontId="72" fillId="0" borderId="37" xfId="0" applyNumberFormat="1" applyFont="1" applyFill="1" applyBorder="1" applyAlignment="1">
      <alignment vertical="top" wrapText="1" readingOrder="1"/>
    </xf>
    <xf numFmtId="0" fontId="72" fillId="0" borderId="46" xfId="0" applyNumberFormat="1" applyFont="1" applyFill="1" applyBorder="1" applyAlignment="1">
      <alignment vertical="top" wrapText="1" readingOrder="1"/>
    </xf>
    <xf numFmtId="0" fontId="77" fillId="0" borderId="40" xfId="0" applyNumberFormat="1" applyFont="1" applyFill="1" applyBorder="1" applyAlignment="1">
      <alignment horizontal="right" vertical="center" wrapText="1" readingOrder="1"/>
    </xf>
    <xf numFmtId="0" fontId="77" fillId="0" borderId="37" xfId="0" applyNumberFormat="1" applyFont="1" applyFill="1" applyBorder="1" applyAlignment="1">
      <alignment horizontal="right" vertical="center" wrapText="1" readingOrder="1"/>
    </xf>
    <xf numFmtId="0" fontId="77" fillId="0" borderId="46" xfId="0" applyNumberFormat="1" applyFont="1" applyFill="1" applyBorder="1" applyAlignment="1">
      <alignment horizontal="right" vertical="center" wrapText="1" readingOrder="1"/>
    </xf>
    <xf numFmtId="0" fontId="72" fillId="0" borderId="35" xfId="0" applyNumberFormat="1" applyFont="1" applyFill="1" applyBorder="1" applyAlignment="1">
      <alignment vertical="top" wrapText="1" readingOrder="1"/>
    </xf>
    <xf numFmtId="0" fontId="72" fillId="0" borderId="48" xfId="0" applyNumberFormat="1" applyFont="1" applyFill="1" applyBorder="1" applyAlignment="1">
      <alignment vertical="top" wrapText="1" readingOrder="1"/>
    </xf>
    <xf numFmtId="0" fontId="72" fillId="0" borderId="36" xfId="0" applyNumberFormat="1" applyFont="1" applyFill="1" applyBorder="1" applyAlignment="1">
      <alignment vertical="top" wrapText="1" readingOrder="1"/>
    </xf>
    <xf numFmtId="0" fontId="72" fillId="0" borderId="29" xfId="0" applyNumberFormat="1" applyFont="1" applyFill="1" applyBorder="1" applyAlignment="1">
      <alignment vertical="top" wrapText="1" readingOrder="1"/>
    </xf>
    <xf numFmtId="0" fontId="72" fillId="0" borderId="31" xfId="0" applyNumberFormat="1" applyFont="1" applyFill="1" applyBorder="1" applyAlignment="1">
      <alignment vertical="top" wrapText="1" readingOrder="1"/>
    </xf>
    <xf numFmtId="0" fontId="72" fillId="0" borderId="41" xfId="0" applyNumberFormat="1" applyFont="1" applyFill="1" applyBorder="1" applyAlignment="1">
      <alignment vertical="top" wrapText="1" readingOrder="1"/>
    </xf>
    <xf numFmtId="0" fontId="72" fillId="0" borderId="42" xfId="0" applyNumberFormat="1" applyFont="1" applyFill="1" applyBorder="1" applyAlignment="1">
      <alignment vertical="top" wrapText="1" readingOrder="1"/>
    </xf>
    <xf numFmtId="0" fontId="72" fillId="0" borderId="44" xfId="0" applyNumberFormat="1" applyFont="1" applyFill="1" applyBorder="1" applyAlignment="1">
      <alignment vertical="top" wrapText="1" readingOrder="1"/>
    </xf>
    <xf numFmtId="0" fontId="72" fillId="0" borderId="32" xfId="0" applyNumberFormat="1" applyFont="1" applyFill="1" applyBorder="1" applyAlignment="1">
      <alignment vertical="top" wrapText="1" readingOrder="1"/>
    </xf>
    <xf numFmtId="0" fontId="70" fillId="35" borderId="70" xfId="0" applyNumberFormat="1" applyFont="1" applyFill="1" applyBorder="1" applyAlignment="1">
      <alignment horizontal="center" vertical="center" wrapText="1" readingOrder="1"/>
    </xf>
    <xf numFmtId="0" fontId="70" fillId="35" borderId="71" xfId="0" applyNumberFormat="1" applyFont="1" applyFill="1" applyBorder="1" applyAlignment="1">
      <alignment horizontal="center" vertical="center" wrapText="1" readingOrder="1"/>
    </xf>
    <xf numFmtId="0" fontId="70" fillId="35" borderId="35" xfId="0" applyNumberFormat="1" applyFont="1" applyFill="1" applyBorder="1" applyAlignment="1">
      <alignment horizontal="center" vertical="center" wrapText="1" readingOrder="1"/>
    </xf>
    <xf numFmtId="0" fontId="70" fillId="35" borderId="65" xfId="0" applyNumberFormat="1" applyFont="1" applyFill="1" applyBorder="1" applyAlignment="1">
      <alignment horizontal="center" vertical="center" wrapText="1" readingOrder="1"/>
    </xf>
    <xf numFmtId="0" fontId="70" fillId="35" borderId="72" xfId="0" applyNumberFormat="1" applyFont="1" applyFill="1" applyBorder="1" applyAlignment="1">
      <alignment horizontal="center" vertical="center" wrapText="1" readingOrder="1"/>
    </xf>
    <xf numFmtId="0" fontId="70" fillId="35" borderId="73" xfId="0" applyNumberFormat="1" applyFont="1" applyFill="1" applyBorder="1" applyAlignment="1">
      <alignment horizontal="center" vertical="center" wrapText="1" readingOrder="1"/>
    </xf>
    <xf numFmtId="0" fontId="70" fillId="35" borderId="74" xfId="0" applyNumberFormat="1" applyFont="1" applyFill="1" applyBorder="1" applyAlignment="1">
      <alignment horizontal="center" vertical="center" wrapText="1" readingOrder="1"/>
    </xf>
    <xf numFmtId="0" fontId="70" fillId="35" borderId="41" xfId="0" applyNumberFormat="1" applyFont="1" applyFill="1" applyBorder="1" applyAlignment="1">
      <alignment horizontal="center" vertical="center" wrapText="1" readingOrder="1"/>
    </xf>
    <xf numFmtId="0" fontId="70" fillId="35" borderId="0" xfId="0" applyNumberFormat="1" applyFont="1" applyFill="1" applyBorder="1" applyAlignment="1">
      <alignment horizontal="center" vertical="center" wrapText="1" readingOrder="1"/>
    </xf>
    <xf numFmtId="0" fontId="70" fillId="35" borderId="42" xfId="0" applyNumberFormat="1" applyFont="1" applyFill="1" applyBorder="1" applyAlignment="1">
      <alignment horizontal="center" vertical="center" wrapText="1" readingOrder="1"/>
    </xf>
    <xf numFmtId="0" fontId="70" fillId="35" borderId="44" xfId="0" applyNumberFormat="1" applyFont="1" applyFill="1" applyBorder="1" applyAlignment="1">
      <alignment horizontal="center" vertical="center" wrapText="1" readingOrder="1"/>
    </xf>
    <xf numFmtId="0" fontId="70" fillId="35" borderId="45" xfId="0" applyNumberFormat="1" applyFont="1" applyFill="1" applyBorder="1" applyAlignment="1">
      <alignment horizontal="center" vertical="center" wrapText="1" readingOrder="1"/>
    </xf>
    <xf numFmtId="0" fontId="70" fillId="35" borderId="32" xfId="0" applyNumberFormat="1" applyFont="1" applyFill="1" applyBorder="1" applyAlignment="1">
      <alignment horizontal="center" vertical="center" wrapText="1" readingOrder="1"/>
    </xf>
    <xf numFmtId="0" fontId="70" fillId="35" borderId="75" xfId="0" applyNumberFormat="1" applyFont="1" applyFill="1" applyBorder="1" applyAlignment="1">
      <alignment horizontal="center" vertical="center" wrapText="1" readingOrder="1"/>
    </xf>
    <xf numFmtId="0" fontId="70" fillId="35" borderId="48" xfId="0" applyNumberFormat="1" applyFont="1" applyFill="1" applyBorder="1" applyAlignment="1">
      <alignment horizontal="center" vertical="center" wrapText="1" readingOrder="1"/>
    </xf>
    <xf numFmtId="0" fontId="70" fillId="35" borderId="36" xfId="0" applyNumberFormat="1" applyFont="1" applyFill="1" applyBorder="1" applyAlignment="1">
      <alignment horizontal="center" vertical="center" wrapText="1" readingOrder="1"/>
    </xf>
    <xf numFmtId="0" fontId="70" fillId="35" borderId="76" xfId="0" applyNumberFormat="1" applyFont="1" applyFill="1" applyBorder="1" applyAlignment="1">
      <alignment horizontal="center" vertical="center" wrapText="1" readingOrder="1"/>
    </xf>
    <xf numFmtId="0" fontId="70" fillId="35" borderId="29" xfId="0" applyNumberFormat="1" applyFont="1" applyFill="1" applyBorder="1" applyAlignment="1">
      <alignment horizontal="center" vertical="center" wrapText="1" readingOrder="1"/>
    </xf>
    <xf numFmtId="0" fontId="70" fillId="35" borderId="30" xfId="0" applyNumberFormat="1" applyFont="1" applyFill="1" applyBorder="1" applyAlignment="1">
      <alignment horizontal="center" vertical="center" wrapText="1" readingOrder="1"/>
    </xf>
    <xf numFmtId="0" fontId="70" fillId="35" borderId="31" xfId="0" applyNumberFormat="1" applyFont="1" applyFill="1" applyBorder="1" applyAlignment="1">
      <alignment horizontal="center" vertical="center" wrapText="1" readingOrder="1"/>
    </xf>
    <xf numFmtId="0" fontId="70" fillId="35" borderId="66" xfId="0" applyNumberFormat="1" applyFont="1" applyFill="1" applyBorder="1" applyAlignment="1">
      <alignment horizontal="center" vertical="center" wrapText="1" readingOrder="1"/>
    </xf>
    <xf numFmtId="0" fontId="70" fillId="35" borderId="68" xfId="0" applyNumberFormat="1" applyFont="1" applyFill="1" applyBorder="1" applyAlignment="1">
      <alignment horizontal="center" vertical="center" wrapText="1" readingOrder="1"/>
    </xf>
    <xf numFmtId="0" fontId="70" fillId="35" borderId="67" xfId="0" applyNumberFormat="1" applyFont="1" applyFill="1" applyBorder="1" applyAlignment="1">
      <alignment horizontal="center" vertical="center" wrapText="1" readingOrder="1"/>
    </xf>
    <xf numFmtId="0" fontId="70" fillId="35" borderId="0" xfId="0" applyNumberFormat="1" applyFont="1" applyFill="1" applyBorder="1" applyAlignment="1">
      <alignment horizontal="left" vertical="center" wrapText="1" readingOrder="1"/>
    </xf>
    <xf numFmtId="0" fontId="70" fillId="35" borderId="41" xfId="0" applyNumberFormat="1" applyFont="1" applyFill="1" applyBorder="1" applyAlignment="1">
      <alignment horizontal="right" vertical="center" wrapText="1" readingOrder="1"/>
    </xf>
    <xf numFmtId="0" fontId="70" fillId="35" borderId="0" xfId="0" applyNumberFormat="1" applyFont="1" applyFill="1" applyBorder="1" applyAlignment="1">
      <alignment horizontal="right" vertical="center" wrapText="1" readingOrder="1"/>
    </xf>
    <xf numFmtId="0" fontId="88" fillId="0" borderId="40" xfId="0" applyNumberFormat="1" applyFont="1" applyFill="1" applyBorder="1" applyAlignment="1">
      <alignment horizontal="right" vertical="center" wrapText="1" readingOrder="1"/>
    </xf>
    <xf numFmtId="0" fontId="88" fillId="0" borderId="37" xfId="0" applyNumberFormat="1" applyFont="1" applyFill="1" applyBorder="1" applyAlignment="1">
      <alignment horizontal="right" vertical="center" wrapText="1" readingOrder="1"/>
    </xf>
    <xf numFmtId="0" fontId="88" fillId="0" borderId="46" xfId="0" applyNumberFormat="1" applyFont="1" applyFill="1" applyBorder="1" applyAlignment="1">
      <alignment horizontal="right" vertical="center" wrapText="1" readingOrder="1"/>
    </xf>
    <xf numFmtId="0" fontId="83" fillId="0" borderId="56" xfId="0" applyNumberFormat="1" applyFont="1" applyFill="1" applyBorder="1" applyAlignment="1">
      <alignment horizontal="right" vertical="top" wrapText="1" readingOrder="1"/>
    </xf>
    <xf numFmtId="0" fontId="15" fillId="0" borderId="77" xfId="0" applyNumberFormat="1" applyFont="1" applyFill="1" applyBorder="1" applyAlignment="1">
      <alignment vertical="top" wrapText="1"/>
    </xf>
    <xf numFmtId="0" fontId="15" fillId="0" borderId="78" xfId="0" applyNumberFormat="1" applyFont="1" applyFill="1" applyBorder="1" applyAlignment="1">
      <alignment vertical="top" wrapText="1"/>
    </xf>
    <xf numFmtId="0" fontId="83" fillId="0" borderId="56" xfId="0" applyNumberFormat="1" applyFont="1" applyFill="1" applyBorder="1" applyAlignment="1">
      <alignment horizontal="right" vertical="center" wrapText="1" readingOrder="1"/>
    </xf>
    <xf numFmtId="0" fontId="82" fillId="0" borderId="79" xfId="0" applyNumberFormat="1" applyFont="1" applyFill="1" applyBorder="1" applyAlignment="1">
      <alignment vertical="top" wrapText="1" readingOrder="1"/>
    </xf>
    <xf numFmtId="0" fontId="15" fillId="0" borderId="53" xfId="0" applyNumberFormat="1" applyFont="1" applyFill="1" applyBorder="1" applyAlignment="1">
      <alignment vertical="top" wrapText="1"/>
    </xf>
    <xf numFmtId="0" fontId="82" fillId="0" borderId="78" xfId="0" applyNumberFormat="1" applyFont="1" applyFill="1" applyBorder="1" applyAlignment="1">
      <alignment horizontal="right" vertical="top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15" fillId="0" borderId="55" xfId="0" applyNumberFormat="1" applyFont="1" applyFill="1" applyBorder="1" applyAlignment="1">
      <alignment vertical="top" wrapText="1"/>
    </xf>
    <xf numFmtId="0" fontId="82" fillId="0" borderId="56" xfId="0" applyNumberFormat="1" applyFont="1" applyFill="1" applyBorder="1" applyAlignment="1">
      <alignment vertical="top" wrapText="1" readingOrder="1"/>
    </xf>
    <xf numFmtId="0" fontId="82" fillId="0" borderId="56" xfId="0" applyNumberFormat="1" applyFont="1" applyFill="1" applyBorder="1" applyAlignment="1">
      <alignment horizontal="center" vertical="top" wrapText="1" readingOrder="1"/>
    </xf>
    <xf numFmtId="0" fontId="82" fillId="0" borderId="56" xfId="0" applyNumberFormat="1" applyFont="1" applyFill="1" applyBorder="1" applyAlignment="1">
      <alignment horizontal="right" vertical="center" wrapText="1" readingOrder="1"/>
    </xf>
    <xf numFmtId="0" fontId="15" fillId="0" borderId="80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83" fillId="35" borderId="56" xfId="0" applyNumberFormat="1" applyFont="1" applyFill="1" applyBorder="1" applyAlignment="1">
      <alignment horizontal="center" vertical="top" wrapText="1" readingOrder="1"/>
    </xf>
    <xf numFmtId="0" fontId="15" fillId="35" borderId="81" xfId="0" applyNumberFormat="1" applyFont="1" applyFill="1" applyBorder="1" applyAlignment="1">
      <alignment vertical="top" wrapText="1"/>
    </xf>
    <xf numFmtId="0" fontId="15" fillId="35" borderId="82" xfId="0" applyNumberFormat="1" applyFont="1" applyFill="1" applyBorder="1" applyAlignment="1">
      <alignment vertical="top" wrapText="1"/>
    </xf>
    <xf numFmtId="0" fontId="83" fillId="35" borderId="80" xfId="0" applyNumberFormat="1" applyFont="1" applyFill="1" applyBorder="1" applyAlignment="1">
      <alignment vertical="top" wrapText="1" readingOrder="1"/>
    </xf>
    <xf numFmtId="0" fontId="15" fillId="35" borderId="80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83" fillId="35" borderId="50" xfId="0" applyNumberFormat="1" applyFont="1" applyFill="1" applyBorder="1" applyAlignment="1">
      <alignment vertical="top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7" fillId="36" borderId="0" xfId="0" applyNumberFormat="1" applyFont="1" applyFill="1" applyBorder="1" applyAlignment="1">
      <alignment horizontal="center" vertical="center" wrapText="1" readingOrder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="142" zoomScaleSheetLayoutView="142" workbookViewId="0" topLeftCell="A19">
      <selection activeCell="C9" sqref="C9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249" t="s">
        <v>29</v>
      </c>
      <c r="B3" s="249"/>
      <c r="C3" s="249"/>
      <c r="D3" s="249"/>
    </row>
    <row r="4" spans="1:4" ht="16.5" customHeight="1">
      <c r="A4" s="248" t="s">
        <v>225</v>
      </c>
      <c r="B4" s="248"/>
      <c r="C4" s="248"/>
      <c r="D4" s="248"/>
    </row>
    <row r="5" spans="1:4" ht="16.5" customHeight="1">
      <c r="A5" s="248" t="s">
        <v>510</v>
      </c>
      <c r="B5" s="248"/>
      <c r="C5" s="248"/>
      <c r="D5" s="248"/>
    </row>
    <row r="6" spans="1:11" ht="16.5" customHeight="1">
      <c r="A6" s="101"/>
      <c r="B6" s="101"/>
      <c r="C6" s="101"/>
      <c r="D6" s="101"/>
      <c r="K6" s="135"/>
    </row>
    <row r="7" spans="1:13" ht="16.5" customHeight="1">
      <c r="A7" s="103" t="s">
        <v>229</v>
      </c>
      <c r="B7" s="101"/>
      <c r="C7" s="101"/>
      <c r="D7" s="101"/>
      <c r="M7" s="134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236</v>
      </c>
      <c r="B9" s="101"/>
      <c r="C9" s="3"/>
      <c r="D9" s="43">
        <v>3696</v>
      </c>
    </row>
    <row r="10" spans="1:4" ht="16.5" customHeight="1">
      <c r="A10" s="103" t="s">
        <v>238</v>
      </c>
      <c r="B10" s="101"/>
      <c r="C10" s="3"/>
      <c r="D10" s="43">
        <v>6577</v>
      </c>
    </row>
    <row r="11" spans="1:4" ht="16.5" customHeight="1">
      <c r="A11" s="103" t="s">
        <v>237</v>
      </c>
      <c r="B11" s="101"/>
      <c r="C11" s="3"/>
      <c r="D11" s="43">
        <v>23470</v>
      </c>
    </row>
    <row r="12" spans="1:4" ht="16.5" customHeight="1">
      <c r="A12" s="103" t="s">
        <v>239</v>
      </c>
      <c r="B12" s="101"/>
      <c r="C12" s="3"/>
      <c r="D12" s="43">
        <v>1450</v>
      </c>
    </row>
    <row r="13" spans="1:4" ht="16.5" customHeight="1">
      <c r="A13" s="103" t="s">
        <v>240</v>
      </c>
      <c r="B13" s="101"/>
      <c r="C13" s="3"/>
      <c r="D13" s="43">
        <v>6374</v>
      </c>
    </row>
    <row r="14" spans="1:4" ht="16.5" customHeight="1">
      <c r="A14" s="103" t="s">
        <v>250</v>
      </c>
      <c r="B14" s="101"/>
      <c r="C14" s="3"/>
      <c r="D14" s="5">
        <v>0</v>
      </c>
    </row>
    <row r="15" spans="1:4" ht="16.5" customHeight="1">
      <c r="A15" s="100" t="s">
        <v>241</v>
      </c>
      <c r="D15" s="5">
        <v>0</v>
      </c>
    </row>
    <row r="16" spans="1:4" ht="16.5" customHeight="1">
      <c r="A16" s="100" t="s">
        <v>242</v>
      </c>
      <c r="D16" s="5">
        <v>0</v>
      </c>
    </row>
    <row r="17" spans="1:4" ht="16.5" customHeight="1">
      <c r="A17" s="103" t="s">
        <v>243</v>
      </c>
      <c r="D17" s="5">
        <v>0</v>
      </c>
    </row>
    <row r="18" spans="1:7" ht="16.5" customHeight="1">
      <c r="A18" s="103" t="s">
        <v>244</v>
      </c>
      <c r="D18" s="5">
        <v>0</v>
      </c>
      <c r="G18" s="102"/>
    </row>
    <row r="19" spans="1:7" ht="16.5" customHeight="1">
      <c r="A19" s="103" t="s">
        <v>245</v>
      </c>
      <c r="D19" s="5">
        <v>0</v>
      </c>
      <c r="G19" s="131"/>
    </row>
    <row r="20" spans="1:4" ht="16.5" customHeight="1">
      <c r="A20" s="103" t="s">
        <v>246</v>
      </c>
      <c r="D20" s="5">
        <v>0</v>
      </c>
    </row>
    <row r="21" spans="1:4" ht="16.5" customHeight="1">
      <c r="A21" s="103" t="s">
        <v>247</v>
      </c>
      <c r="D21" s="5">
        <v>0</v>
      </c>
    </row>
    <row r="22" spans="1:4" ht="16.5" customHeight="1">
      <c r="A22" s="103" t="s">
        <v>248</v>
      </c>
      <c r="D22" s="5">
        <v>0</v>
      </c>
    </row>
    <row r="23" spans="1:4" ht="16.5" customHeight="1">
      <c r="A23" s="103" t="s">
        <v>249</v>
      </c>
      <c r="D23" s="5">
        <v>0</v>
      </c>
    </row>
    <row r="24" spans="1:4" ht="16.5" customHeight="1">
      <c r="A24" s="102"/>
      <c r="D24" s="132"/>
    </row>
    <row r="25" spans="1:4" ht="16.5" customHeight="1" thickBot="1">
      <c r="A25" s="102"/>
      <c r="C25" s="9" t="s">
        <v>6</v>
      </c>
      <c r="D25" s="133">
        <f>SUM(D9:D23)</f>
        <v>41567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7"/>
      <c r="C583" s="8"/>
      <c r="D583" s="2"/>
    </row>
    <row r="584" spans="1:4" ht="16.5" customHeight="1">
      <c r="A584" s="105"/>
      <c r="B584" s="108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254" t="s">
        <v>511</v>
      </c>
      <c r="B1" s="254"/>
      <c r="C1" s="254"/>
      <c r="D1" s="254"/>
      <c r="E1" s="254"/>
      <c r="F1" s="254"/>
    </row>
    <row r="2" spans="1:6" ht="23.25">
      <c r="A2" s="254" t="s">
        <v>200</v>
      </c>
      <c r="B2" s="254"/>
      <c r="C2" s="254"/>
      <c r="D2" s="254"/>
      <c r="E2" s="254"/>
      <c r="F2" s="254"/>
    </row>
    <row r="3" spans="1:6" ht="23.25">
      <c r="A3" s="285" t="s">
        <v>175</v>
      </c>
      <c r="B3" s="285"/>
      <c r="C3" s="285"/>
      <c r="D3" s="285"/>
      <c r="E3" s="285"/>
      <c r="F3" s="285"/>
    </row>
    <row r="4" spans="1:6" ht="23.25">
      <c r="A4" s="109" t="s">
        <v>67</v>
      </c>
      <c r="B4" s="109" t="s">
        <v>68</v>
      </c>
      <c r="C4" s="110" t="s">
        <v>69</v>
      </c>
      <c r="D4" s="109" t="s">
        <v>70</v>
      </c>
      <c r="E4" s="111" t="s">
        <v>71</v>
      </c>
      <c r="F4" s="111" t="s">
        <v>72</v>
      </c>
    </row>
    <row r="5" spans="1:6" ht="23.25">
      <c r="A5" s="112">
        <v>1</v>
      </c>
      <c r="B5" s="136">
        <v>16233</v>
      </c>
      <c r="C5" s="113" t="s">
        <v>73</v>
      </c>
      <c r="D5" s="112" t="s">
        <v>224</v>
      </c>
      <c r="E5" s="114">
        <v>47300</v>
      </c>
      <c r="F5" s="114">
        <v>238</v>
      </c>
    </row>
    <row r="6" spans="1:6" ht="23.25">
      <c r="A6" s="112">
        <v>2</v>
      </c>
      <c r="B6" s="136">
        <v>16233</v>
      </c>
      <c r="C6" s="113" t="s">
        <v>74</v>
      </c>
      <c r="D6" s="112" t="s">
        <v>75</v>
      </c>
      <c r="E6" s="114">
        <v>100000</v>
      </c>
      <c r="F6" s="114">
        <v>250</v>
      </c>
    </row>
    <row r="7" spans="1:6" ht="23.25">
      <c r="A7" s="112">
        <v>3</v>
      </c>
      <c r="B7" s="136">
        <v>17025</v>
      </c>
      <c r="C7" s="113" t="s">
        <v>76</v>
      </c>
      <c r="D7" s="112" t="s">
        <v>77</v>
      </c>
      <c r="E7" s="114">
        <v>40000</v>
      </c>
      <c r="F7" s="114">
        <v>338</v>
      </c>
    </row>
    <row r="8" spans="1:6" ht="23.25">
      <c r="A8" s="112">
        <v>4</v>
      </c>
      <c r="B8" s="136">
        <v>17025</v>
      </c>
      <c r="C8" s="113" t="s">
        <v>78</v>
      </c>
      <c r="D8" s="112" t="s">
        <v>79</v>
      </c>
      <c r="E8" s="114">
        <v>40000</v>
      </c>
      <c r="F8" s="114">
        <v>163</v>
      </c>
    </row>
    <row r="9" spans="1:6" ht="23.25">
      <c r="A9" s="112">
        <v>5</v>
      </c>
      <c r="B9" s="136">
        <v>17165</v>
      </c>
      <c r="C9" s="113" t="s">
        <v>80</v>
      </c>
      <c r="D9" s="112" t="s">
        <v>81</v>
      </c>
      <c r="E9" s="114">
        <v>60000</v>
      </c>
      <c r="F9" s="114">
        <v>5250</v>
      </c>
    </row>
    <row r="10" spans="1:6" ht="23.25">
      <c r="A10" s="112">
        <v>6</v>
      </c>
      <c r="B10" s="136">
        <v>17430</v>
      </c>
      <c r="C10" s="113" t="s">
        <v>82</v>
      </c>
      <c r="D10" s="112" t="s">
        <v>83</v>
      </c>
      <c r="E10" s="114">
        <v>30000</v>
      </c>
      <c r="F10" s="114">
        <v>375</v>
      </c>
    </row>
    <row r="11" spans="1:6" ht="23.25">
      <c r="A11" s="112">
        <v>7</v>
      </c>
      <c r="B11" s="136">
        <v>17430</v>
      </c>
      <c r="C11" s="113" t="s">
        <v>84</v>
      </c>
      <c r="D11" s="112" t="s">
        <v>85</v>
      </c>
      <c r="E11" s="114">
        <v>30000</v>
      </c>
      <c r="F11" s="114">
        <v>188</v>
      </c>
    </row>
    <row r="12" spans="1:6" ht="23.25">
      <c r="A12" s="112">
        <v>8</v>
      </c>
      <c r="B12" s="136">
        <v>17430</v>
      </c>
      <c r="C12" s="113" t="s">
        <v>86</v>
      </c>
      <c r="D12" s="112" t="s">
        <v>87</v>
      </c>
      <c r="E12" s="114">
        <v>20000</v>
      </c>
      <c r="F12" s="114">
        <v>250</v>
      </c>
    </row>
    <row r="13" spans="1:6" ht="23.25">
      <c r="A13" s="112">
        <v>9</v>
      </c>
      <c r="B13" s="136">
        <v>17508</v>
      </c>
      <c r="C13" s="113" t="s">
        <v>88</v>
      </c>
      <c r="D13" s="112" t="s">
        <v>89</v>
      </c>
      <c r="E13" s="114">
        <v>14000</v>
      </c>
      <c r="F13" s="114">
        <v>88</v>
      </c>
    </row>
    <row r="14" spans="1:6" ht="23.25">
      <c r="A14" s="112">
        <v>10</v>
      </c>
      <c r="B14" s="136">
        <v>17701</v>
      </c>
      <c r="C14" s="113" t="s">
        <v>90</v>
      </c>
      <c r="D14" s="112" t="s">
        <v>91</v>
      </c>
      <c r="E14" s="114">
        <v>23000</v>
      </c>
      <c r="F14" s="114">
        <v>288</v>
      </c>
    </row>
    <row r="15" spans="1:6" ht="23.25">
      <c r="A15" s="112">
        <v>11</v>
      </c>
      <c r="B15" s="136">
        <v>17760</v>
      </c>
      <c r="C15" s="113" t="s">
        <v>92</v>
      </c>
      <c r="D15" s="112" t="s">
        <v>93</v>
      </c>
      <c r="E15" s="114">
        <v>30000</v>
      </c>
      <c r="F15" s="114">
        <f>1125+430+589+362</f>
        <v>2506</v>
      </c>
    </row>
    <row r="16" spans="1:6" ht="23.25">
      <c r="A16" s="112">
        <v>12</v>
      </c>
      <c r="B16" s="136">
        <v>17931</v>
      </c>
      <c r="C16" s="113" t="s">
        <v>94</v>
      </c>
      <c r="D16" s="112" t="s">
        <v>95</v>
      </c>
      <c r="E16" s="114">
        <v>40000</v>
      </c>
      <c r="F16" s="114">
        <f>1858+430+589+362</f>
        <v>3239</v>
      </c>
    </row>
    <row r="17" spans="1:6" ht="23.25">
      <c r="A17" s="112">
        <v>13</v>
      </c>
      <c r="B17" s="136">
        <v>18079</v>
      </c>
      <c r="C17" s="113" t="s">
        <v>96</v>
      </c>
      <c r="D17" s="112" t="s">
        <v>97</v>
      </c>
      <c r="E17" s="114">
        <v>15000</v>
      </c>
      <c r="F17" s="114">
        <v>750</v>
      </c>
    </row>
    <row r="18" spans="1:6" ht="23.25">
      <c r="A18" s="112">
        <v>14</v>
      </c>
      <c r="B18" s="136">
        <v>18083</v>
      </c>
      <c r="C18" s="113" t="s">
        <v>98</v>
      </c>
      <c r="D18" s="112" t="s">
        <v>75</v>
      </c>
      <c r="E18" s="114">
        <v>10000</v>
      </c>
      <c r="F18" s="114">
        <v>125</v>
      </c>
    </row>
    <row r="19" spans="1:6" ht="23.25">
      <c r="A19" s="112">
        <v>15</v>
      </c>
      <c r="B19" s="136">
        <v>18219</v>
      </c>
      <c r="C19" s="113" t="s">
        <v>99</v>
      </c>
      <c r="D19" s="112" t="s">
        <v>100</v>
      </c>
      <c r="E19" s="114">
        <v>25000</v>
      </c>
      <c r="F19" s="114">
        <v>313</v>
      </c>
    </row>
    <row r="20" spans="1:6" ht="23.25">
      <c r="A20" s="112">
        <v>16</v>
      </c>
      <c r="B20" s="136">
        <v>18259</v>
      </c>
      <c r="C20" s="113" t="s">
        <v>101</v>
      </c>
      <c r="D20" s="112" t="s">
        <v>89</v>
      </c>
      <c r="E20" s="114">
        <v>7000</v>
      </c>
      <c r="F20" s="114">
        <v>88</v>
      </c>
    </row>
    <row r="21" spans="1:6" ht="23.25">
      <c r="A21" s="112">
        <v>17</v>
      </c>
      <c r="B21" s="136">
        <v>18498</v>
      </c>
      <c r="C21" s="113" t="s">
        <v>102</v>
      </c>
      <c r="D21" s="112" t="s">
        <v>103</v>
      </c>
      <c r="E21" s="114">
        <v>13000</v>
      </c>
      <c r="F21" s="114">
        <v>82</v>
      </c>
    </row>
    <row r="22" spans="1:6" ht="23.25">
      <c r="A22" s="112">
        <v>18</v>
      </c>
      <c r="B22" s="136">
        <v>18499</v>
      </c>
      <c r="C22" s="113" t="s">
        <v>104</v>
      </c>
      <c r="D22" s="112" t="s">
        <v>85</v>
      </c>
      <c r="E22" s="114">
        <v>14000</v>
      </c>
      <c r="F22" s="114">
        <v>175</v>
      </c>
    </row>
    <row r="23" spans="1:6" ht="23.25">
      <c r="A23" s="112">
        <v>19</v>
      </c>
      <c r="B23" s="136">
        <v>237770</v>
      </c>
      <c r="C23" s="113" t="s">
        <v>105</v>
      </c>
      <c r="D23" s="112" t="s">
        <v>285</v>
      </c>
      <c r="E23" s="114">
        <v>25000</v>
      </c>
      <c r="F23" s="114">
        <f>1151+2587</f>
        <v>3738</v>
      </c>
    </row>
    <row r="24" spans="1:6" ht="23.25">
      <c r="A24" s="112"/>
      <c r="B24" s="136"/>
      <c r="C24" s="113"/>
      <c r="D24" s="112" t="s">
        <v>286</v>
      </c>
      <c r="E24" s="114"/>
      <c r="F24" s="114"/>
    </row>
    <row r="25" spans="1:6" ht="23.25">
      <c r="A25" s="112">
        <v>20</v>
      </c>
      <c r="B25" s="136">
        <v>18820</v>
      </c>
      <c r="C25" s="113" t="s">
        <v>106</v>
      </c>
      <c r="D25" s="112" t="s">
        <v>87</v>
      </c>
      <c r="E25" s="114">
        <v>9000</v>
      </c>
      <c r="F25" s="114">
        <v>113</v>
      </c>
    </row>
    <row r="26" spans="1:6" ht="23.25">
      <c r="A26" s="112">
        <v>21</v>
      </c>
      <c r="B26" s="136">
        <v>18820</v>
      </c>
      <c r="C26" s="113" t="s">
        <v>107</v>
      </c>
      <c r="D26" s="112" t="s">
        <v>108</v>
      </c>
      <c r="E26" s="114">
        <v>26000</v>
      </c>
      <c r="F26" s="114">
        <v>163</v>
      </c>
    </row>
    <row r="27" spans="1:6" ht="23.25">
      <c r="A27" s="112">
        <v>22</v>
      </c>
      <c r="B27" s="136">
        <v>18825</v>
      </c>
      <c r="C27" s="113" t="s">
        <v>109</v>
      </c>
      <c r="D27" s="112" t="s">
        <v>87</v>
      </c>
      <c r="E27" s="114">
        <v>15000</v>
      </c>
      <c r="F27" s="114">
        <v>188</v>
      </c>
    </row>
    <row r="28" spans="1:6" ht="23.25">
      <c r="A28" s="112">
        <v>23</v>
      </c>
      <c r="B28" s="136">
        <v>18910</v>
      </c>
      <c r="C28" s="113" t="s">
        <v>110</v>
      </c>
      <c r="D28" s="112" t="s">
        <v>111</v>
      </c>
      <c r="E28" s="114">
        <v>39000</v>
      </c>
      <c r="F28" s="114">
        <v>1219</v>
      </c>
    </row>
    <row r="29" spans="1:6" ht="23.25">
      <c r="A29" s="112">
        <v>24</v>
      </c>
      <c r="B29" s="136">
        <v>18974</v>
      </c>
      <c r="C29" s="113" t="s">
        <v>112</v>
      </c>
      <c r="D29" s="112" t="s">
        <v>113</v>
      </c>
      <c r="E29" s="114">
        <v>25000</v>
      </c>
      <c r="F29" s="114">
        <v>313</v>
      </c>
    </row>
    <row r="30" spans="1:6" ht="23.25">
      <c r="A30" s="112">
        <v>25</v>
      </c>
      <c r="B30" s="136">
        <v>19192</v>
      </c>
      <c r="C30" s="113" t="s">
        <v>114</v>
      </c>
      <c r="D30" s="112" t="s">
        <v>115</v>
      </c>
      <c r="E30" s="114">
        <v>16000</v>
      </c>
      <c r="F30" s="114">
        <v>200</v>
      </c>
    </row>
    <row r="31" spans="1:6" ht="23.25">
      <c r="A31" s="112">
        <v>26</v>
      </c>
      <c r="B31" s="136">
        <v>19202</v>
      </c>
      <c r="C31" s="113" t="s">
        <v>116</v>
      </c>
      <c r="D31" s="112" t="s">
        <v>117</v>
      </c>
      <c r="E31" s="114">
        <v>26000</v>
      </c>
      <c r="F31" s="114">
        <v>325</v>
      </c>
    </row>
    <row r="32" spans="1:6" ht="23.25">
      <c r="A32" s="112">
        <v>27</v>
      </c>
      <c r="B32" s="121">
        <v>19225</v>
      </c>
      <c r="C32" s="124" t="s">
        <v>118</v>
      </c>
      <c r="D32" s="112" t="s">
        <v>108</v>
      </c>
      <c r="E32" s="114">
        <v>15000</v>
      </c>
      <c r="F32" s="114">
        <v>188</v>
      </c>
    </row>
    <row r="33" spans="1:6" ht="22.5" customHeight="1">
      <c r="A33" s="109" t="s">
        <v>67</v>
      </c>
      <c r="B33" s="109" t="s">
        <v>68</v>
      </c>
      <c r="C33" s="110" t="s">
        <v>69</v>
      </c>
      <c r="D33" s="109" t="s">
        <v>70</v>
      </c>
      <c r="E33" s="111" t="s">
        <v>71</v>
      </c>
      <c r="F33" s="111" t="s">
        <v>72</v>
      </c>
    </row>
    <row r="34" spans="1:6" ht="22.5" customHeight="1">
      <c r="A34" s="112">
        <v>28</v>
      </c>
      <c r="B34" s="136">
        <v>19283</v>
      </c>
      <c r="C34" s="113" t="s">
        <v>119</v>
      </c>
      <c r="D34" s="112" t="s">
        <v>120</v>
      </c>
      <c r="E34" s="114">
        <v>16600</v>
      </c>
      <c r="F34" s="114">
        <v>208</v>
      </c>
    </row>
    <row r="35" spans="1:6" ht="22.5" customHeight="1">
      <c r="A35" s="112">
        <v>29</v>
      </c>
      <c r="B35" s="136">
        <v>19288</v>
      </c>
      <c r="C35" s="113" t="s">
        <v>121</v>
      </c>
      <c r="D35" s="112" t="s">
        <v>122</v>
      </c>
      <c r="E35" s="114">
        <v>9000</v>
      </c>
      <c r="F35" s="114">
        <v>225</v>
      </c>
    </row>
    <row r="36" spans="1:6" ht="22.5" customHeight="1">
      <c r="A36" s="112">
        <v>30</v>
      </c>
      <c r="B36" s="136">
        <v>19400</v>
      </c>
      <c r="C36" s="113" t="s">
        <v>123</v>
      </c>
      <c r="D36" s="112" t="s">
        <v>124</v>
      </c>
      <c r="E36" s="114">
        <v>25000</v>
      </c>
      <c r="F36" s="114">
        <v>1250</v>
      </c>
    </row>
    <row r="37" spans="1:6" ht="22.5" customHeight="1">
      <c r="A37" s="112">
        <v>31</v>
      </c>
      <c r="B37" s="136">
        <v>19429</v>
      </c>
      <c r="C37" s="113" t="s">
        <v>125</v>
      </c>
      <c r="D37" s="112" t="s">
        <v>126</v>
      </c>
      <c r="E37" s="114">
        <v>30000</v>
      </c>
      <c r="F37" s="114">
        <v>375</v>
      </c>
    </row>
    <row r="38" spans="1:6" ht="22.5" customHeight="1">
      <c r="A38" s="112">
        <v>32</v>
      </c>
      <c r="B38" s="136">
        <v>19653</v>
      </c>
      <c r="C38" s="113" t="s">
        <v>127</v>
      </c>
      <c r="D38" s="112" t="s">
        <v>128</v>
      </c>
      <c r="E38" s="114">
        <v>50000</v>
      </c>
      <c r="F38" s="114">
        <v>313</v>
      </c>
    </row>
    <row r="39" spans="1:6" ht="22.5" customHeight="1">
      <c r="A39" s="112">
        <v>33</v>
      </c>
      <c r="B39" s="136">
        <v>19659</v>
      </c>
      <c r="C39" s="113" t="s">
        <v>129</v>
      </c>
      <c r="D39" s="112" t="s">
        <v>130</v>
      </c>
      <c r="E39" s="114">
        <v>13000</v>
      </c>
      <c r="F39" s="114">
        <v>82</v>
      </c>
    </row>
    <row r="40" spans="1:6" ht="22.5" customHeight="1">
      <c r="A40" s="112">
        <v>34</v>
      </c>
      <c r="B40" s="136">
        <v>19661</v>
      </c>
      <c r="C40" s="113" t="s">
        <v>131</v>
      </c>
      <c r="D40" s="112" t="s">
        <v>120</v>
      </c>
      <c r="E40" s="114">
        <v>16600</v>
      </c>
      <c r="F40" s="114">
        <v>104</v>
      </c>
    </row>
    <row r="41" spans="1:6" ht="22.5" customHeight="1">
      <c r="A41" s="112">
        <v>35</v>
      </c>
      <c r="B41" s="136">
        <v>19752</v>
      </c>
      <c r="C41" s="113" t="s">
        <v>132</v>
      </c>
      <c r="D41" s="112" t="s">
        <v>133</v>
      </c>
      <c r="E41" s="114">
        <v>20000</v>
      </c>
      <c r="F41" s="114">
        <v>125</v>
      </c>
    </row>
    <row r="42" spans="1:6" ht="22.5" customHeight="1">
      <c r="A42" s="112">
        <v>36</v>
      </c>
      <c r="B42" s="136">
        <v>19787</v>
      </c>
      <c r="C42" s="113" t="s">
        <v>134</v>
      </c>
      <c r="D42" s="112" t="s">
        <v>111</v>
      </c>
      <c r="E42" s="114">
        <v>39000</v>
      </c>
      <c r="F42" s="114">
        <v>488</v>
      </c>
    </row>
    <row r="43" spans="1:6" ht="22.5" customHeight="1">
      <c r="A43" s="112">
        <v>37</v>
      </c>
      <c r="B43" s="136">
        <v>19976</v>
      </c>
      <c r="C43" s="113" t="s">
        <v>135</v>
      </c>
      <c r="D43" s="112" t="s">
        <v>115</v>
      </c>
      <c r="E43" s="114">
        <v>40000</v>
      </c>
      <c r="F43" s="114">
        <v>250</v>
      </c>
    </row>
    <row r="44" spans="1:6" ht="22.5" customHeight="1">
      <c r="A44" s="112">
        <v>38</v>
      </c>
      <c r="B44" s="136">
        <v>239178</v>
      </c>
      <c r="C44" s="113" t="s">
        <v>136</v>
      </c>
      <c r="D44" s="112" t="s">
        <v>137</v>
      </c>
      <c r="E44" s="114">
        <v>13000</v>
      </c>
      <c r="F44" s="114">
        <v>82</v>
      </c>
    </row>
    <row r="45" spans="1:6" ht="22.5" customHeight="1">
      <c r="A45" s="112">
        <v>39</v>
      </c>
      <c r="B45" s="136">
        <v>239179</v>
      </c>
      <c r="C45" s="113" t="s">
        <v>138</v>
      </c>
      <c r="D45" s="112" t="s">
        <v>139</v>
      </c>
      <c r="E45" s="114">
        <v>50000</v>
      </c>
      <c r="F45" s="114">
        <v>625</v>
      </c>
    </row>
    <row r="46" spans="1:6" ht="22.5" customHeight="1">
      <c r="A46" s="112">
        <v>40</v>
      </c>
      <c r="B46" s="136">
        <v>239185</v>
      </c>
      <c r="C46" s="113" t="s">
        <v>140</v>
      </c>
      <c r="D46" s="112" t="s">
        <v>141</v>
      </c>
      <c r="E46" s="114">
        <v>16600</v>
      </c>
      <c r="F46" s="114">
        <v>104</v>
      </c>
    </row>
    <row r="47" spans="1:6" ht="22.5" customHeight="1">
      <c r="A47" s="112">
        <v>41</v>
      </c>
      <c r="B47" s="136">
        <v>239189</v>
      </c>
      <c r="C47" s="113" t="s">
        <v>142</v>
      </c>
      <c r="D47" s="112" t="s">
        <v>143</v>
      </c>
      <c r="E47" s="114">
        <v>15000</v>
      </c>
      <c r="F47" s="114">
        <v>282</v>
      </c>
    </row>
    <row r="48" spans="1:6" ht="22.5" customHeight="1">
      <c r="A48" s="112">
        <v>42</v>
      </c>
      <c r="B48" s="136">
        <v>239206</v>
      </c>
      <c r="C48" s="113" t="s">
        <v>144</v>
      </c>
      <c r="D48" s="112" t="s">
        <v>145</v>
      </c>
      <c r="E48" s="114">
        <v>60000</v>
      </c>
      <c r="F48" s="114">
        <v>375</v>
      </c>
    </row>
    <row r="49" spans="1:6" ht="22.5" customHeight="1">
      <c r="A49" s="112">
        <v>43</v>
      </c>
      <c r="B49" s="136">
        <v>239308</v>
      </c>
      <c r="C49" s="113" t="s">
        <v>146</v>
      </c>
      <c r="D49" s="112" t="s">
        <v>147</v>
      </c>
      <c r="E49" s="114">
        <v>20000</v>
      </c>
      <c r="F49" s="114">
        <v>125</v>
      </c>
    </row>
    <row r="50" spans="1:6" ht="22.5" customHeight="1">
      <c r="A50" s="112">
        <v>44</v>
      </c>
      <c r="B50" s="136">
        <v>239349</v>
      </c>
      <c r="C50" s="113" t="s">
        <v>148</v>
      </c>
      <c r="D50" s="112" t="s">
        <v>149</v>
      </c>
      <c r="E50" s="114">
        <v>39000</v>
      </c>
      <c r="F50" s="114">
        <v>244</v>
      </c>
    </row>
    <row r="51" spans="1:6" ht="22.5" customHeight="1">
      <c r="A51" s="112">
        <v>45</v>
      </c>
      <c r="B51" s="136">
        <v>20366</v>
      </c>
      <c r="C51" s="113" t="s">
        <v>180</v>
      </c>
      <c r="D51" s="112" t="s">
        <v>181</v>
      </c>
      <c r="E51" s="114">
        <v>26000</v>
      </c>
      <c r="F51" s="114">
        <v>163</v>
      </c>
    </row>
    <row r="52" spans="1:6" ht="22.5" customHeight="1">
      <c r="A52" s="112">
        <v>46</v>
      </c>
      <c r="B52" s="136">
        <v>20436</v>
      </c>
      <c r="C52" s="113" t="s">
        <v>204</v>
      </c>
      <c r="D52" s="112" t="s">
        <v>205</v>
      </c>
      <c r="E52" s="114">
        <v>60000</v>
      </c>
      <c r="F52" s="114">
        <v>375</v>
      </c>
    </row>
    <row r="53" spans="1:6" ht="22.5" customHeight="1">
      <c r="A53" s="112">
        <v>47</v>
      </c>
      <c r="B53" s="136">
        <v>20386</v>
      </c>
      <c r="C53" s="113" t="s">
        <v>206</v>
      </c>
      <c r="D53" s="112" t="s">
        <v>207</v>
      </c>
      <c r="E53" s="114">
        <v>40000</v>
      </c>
      <c r="F53" s="114">
        <v>1000</v>
      </c>
    </row>
    <row r="54" spans="1:6" ht="22.5" customHeight="1">
      <c r="A54" s="112">
        <v>48</v>
      </c>
      <c r="B54" s="136">
        <v>20582</v>
      </c>
      <c r="C54" s="113" t="s">
        <v>208</v>
      </c>
      <c r="D54" s="112" t="s">
        <v>209</v>
      </c>
      <c r="E54" s="114">
        <v>39000</v>
      </c>
      <c r="F54" s="114">
        <v>488</v>
      </c>
    </row>
    <row r="55" spans="1:6" ht="22.5" customHeight="1">
      <c r="A55" s="112">
        <v>49</v>
      </c>
      <c r="B55" s="136">
        <v>20913</v>
      </c>
      <c r="C55" s="113" t="s">
        <v>210</v>
      </c>
      <c r="D55" s="112" t="s">
        <v>147</v>
      </c>
      <c r="E55" s="114">
        <v>20000</v>
      </c>
      <c r="F55" s="114">
        <v>625</v>
      </c>
    </row>
    <row r="56" spans="1:6" ht="22.5" customHeight="1">
      <c r="A56" s="112">
        <v>50</v>
      </c>
      <c r="B56" s="136">
        <v>20681</v>
      </c>
      <c r="C56" s="113" t="s">
        <v>211</v>
      </c>
      <c r="D56" s="112" t="s">
        <v>202</v>
      </c>
      <c r="E56" s="114">
        <v>40000</v>
      </c>
      <c r="F56" s="114">
        <v>250</v>
      </c>
    </row>
    <row r="57" spans="1:6" ht="22.5" customHeight="1">
      <c r="A57" s="112">
        <v>51</v>
      </c>
      <c r="B57" s="136">
        <v>20766</v>
      </c>
      <c r="C57" s="113" t="s">
        <v>203</v>
      </c>
      <c r="D57" s="112" t="s">
        <v>222</v>
      </c>
      <c r="E57" s="114">
        <v>15000</v>
      </c>
      <c r="F57" s="114">
        <v>188</v>
      </c>
    </row>
    <row r="58" spans="1:6" ht="22.5" customHeight="1">
      <c r="A58" s="112">
        <v>52</v>
      </c>
      <c r="B58" s="136">
        <v>21499</v>
      </c>
      <c r="C58" s="113" t="s">
        <v>275</v>
      </c>
      <c r="D58" s="112" t="s">
        <v>276</v>
      </c>
      <c r="E58" s="114">
        <v>26000</v>
      </c>
      <c r="F58" s="114">
        <v>163</v>
      </c>
    </row>
    <row r="59" spans="1:6" ht="22.5" customHeight="1">
      <c r="A59" s="112">
        <v>53</v>
      </c>
      <c r="B59" s="136">
        <v>21499</v>
      </c>
      <c r="C59" s="113" t="s">
        <v>277</v>
      </c>
      <c r="D59" s="112" t="s">
        <v>278</v>
      </c>
      <c r="E59" s="114">
        <v>24000</v>
      </c>
      <c r="F59" s="114">
        <v>150</v>
      </c>
    </row>
    <row r="60" spans="1:6" ht="22.5" customHeight="1">
      <c r="A60" s="112">
        <v>54</v>
      </c>
      <c r="B60" s="136">
        <v>21833</v>
      </c>
      <c r="C60" s="113" t="s">
        <v>279</v>
      </c>
      <c r="D60" s="112" t="s">
        <v>280</v>
      </c>
      <c r="E60" s="114">
        <v>30000</v>
      </c>
      <c r="F60" s="114">
        <v>188</v>
      </c>
    </row>
    <row r="61" spans="1:6" ht="22.5" customHeight="1">
      <c r="A61" s="112">
        <v>55</v>
      </c>
      <c r="B61" s="136">
        <v>21509</v>
      </c>
      <c r="C61" s="113" t="s">
        <v>298</v>
      </c>
      <c r="D61" s="112" t="s">
        <v>202</v>
      </c>
      <c r="E61" s="114">
        <v>40000</v>
      </c>
      <c r="F61" s="114">
        <v>250</v>
      </c>
    </row>
    <row r="62" spans="1:6" ht="22.5" customHeight="1">
      <c r="A62" s="112">
        <v>56</v>
      </c>
      <c r="B62" s="136">
        <v>20871</v>
      </c>
      <c r="C62" s="113" t="s">
        <v>201</v>
      </c>
      <c r="D62" s="112" t="s">
        <v>91</v>
      </c>
      <c r="E62" s="114">
        <v>40000</v>
      </c>
      <c r="F62" s="114">
        <v>6000</v>
      </c>
    </row>
    <row r="63" spans="1:6" ht="22.5" customHeight="1">
      <c r="A63" s="112">
        <v>57</v>
      </c>
      <c r="B63" s="136">
        <v>21001</v>
      </c>
      <c r="C63" s="113" t="s">
        <v>469</v>
      </c>
      <c r="D63" s="112" t="s">
        <v>209</v>
      </c>
      <c r="E63" s="114">
        <v>39000</v>
      </c>
      <c r="F63" s="114">
        <v>4877</v>
      </c>
    </row>
    <row r="64" spans="1:6" ht="22.5" customHeight="1">
      <c r="A64" s="112">
        <v>58</v>
      </c>
      <c r="B64" s="136">
        <v>240687</v>
      </c>
      <c r="C64" s="113" t="s">
        <v>270</v>
      </c>
      <c r="D64" s="112" t="s">
        <v>476</v>
      </c>
      <c r="E64" s="114">
        <v>26000</v>
      </c>
      <c r="F64" s="114">
        <v>326</v>
      </c>
    </row>
    <row r="65" spans="1:6" ht="22.5" customHeight="1">
      <c r="A65" s="109" t="s">
        <v>67</v>
      </c>
      <c r="B65" s="109" t="s">
        <v>68</v>
      </c>
      <c r="C65" s="110" t="s">
        <v>69</v>
      </c>
      <c r="D65" s="109" t="s">
        <v>70</v>
      </c>
      <c r="E65" s="111" t="s">
        <v>71</v>
      </c>
      <c r="F65" s="111" t="s">
        <v>72</v>
      </c>
    </row>
    <row r="66" spans="1:6" ht="22.5" customHeight="1">
      <c r="A66" s="112">
        <v>59</v>
      </c>
      <c r="B66" s="136">
        <v>240687</v>
      </c>
      <c r="C66" s="113" t="s">
        <v>269</v>
      </c>
      <c r="D66" s="112" t="s">
        <v>477</v>
      </c>
      <c r="E66" s="114">
        <v>24000</v>
      </c>
      <c r="F66" s="114">
        <v>300</v>
      </c>
    </row>
    <row r="67" spans="1:6" ht="22.5" customHeight="1">
      <c r="A67" s="112">
        <v>60</v>
      </c>
      <c r="B67" s="136">
        <v>21549</v>
      </c>
      <c r="C67" s="113" t="s">
        <v>252</v>
      </c>
      <c r="D67" s="112" t="s">
        <v>478</v>
      </c>
      <c r="E67" s="114">
        <v>50000</v>
      </c>
      <c r="F67" s="114">
        <v>625</v>
      </c>
    </row>
    <row r="68" spans="1:6" ht="22.5" customHeight="1">
      <c r="A68" s="112">
        <v>61</v>
      </c>
      <c r="B68" s="136">
        <v>21541</v>
      </c>
      <c r="C68" s="113" t="s">
        <v>257</v>
      </c>
      <c r="D68" s="112" t="s">
        <v>258</v>
      </c>
      <c r="E68" s="114">
        <v>76000</v>
      </c>
      <c r="F68" s="114">
        <v>950</v>
      </c>
    </row>
    <row r="69" spans="1:6" ht="22.5" customHeight="1">
      <c r="A69" s="112"/>
      <c r="B69" s="136">
        <v>17931</v>
      </c>
      <c r="C69" s="113" t="s">
        <v>94</v>
      </c>
      <c r="D69" s="112" t="s">
        <v>95</v>
      </c>
      <c r="E69" s="114">
        <v>40000</v>
      </c>
      <c r="F69" s="114">
        <v>250</v>
      </c>
    </row>
    <row r="70" spans="1:6" ht="22.5" customHeight="1">
      <c r="A70" s="112"/>
      <c r="B70" s="136">
        <v>237770</v>
      </c>
      <c r="C70" s="113" t="s">
        <v>105</v>
      </c>
      <c r="D70" s="149" t="s">
        <v>514</v>
      </c>
      <c r="E70" s="114">
        <v>25000</v>
      </c>
      <c r="F70" s="114">
        <v>250</v>
      </c>
    </row>
    <row r="71" spans="1:6" ht="22.5" customHeight="1">
      <c r="A71" s="112"/>
      <c r="B71" s="136"/>
      <c r="C71" s="113"/>
      <c r="D71" s="112"/>
      <c r="E71" s="114"/>
      <c r="F71" s="114"/>
    </row>
    <row r="72" spans="1:6" ht="22.5" customHeight="1" thickBot="1">
      <c r="A72" s="256" t="s">
        <v>6</v>
      </c>
      <c r="B72" s="286"/>
      <c r="C72" s="286"/>
      <c r="D72" s="257"/>
      <c r="E72" s="137">
        <f>SUM(E5+E6+E7+E8+E9+E10+E11+E12+E13+E14+E15+E16+E17+E18+E19+E20+E21+E22+E23+E25+E26+E27+E28+E29+E30+E31+E32+E34+E35+E36+E37+E38+E39+E40+E41+E42+E43+E44+E45+E46+E47+E48+E49+E50+E51+E52+E53+E54+E55+E56+E57+E58+E59+E60+E61+E62+E63+E64+E66+E67+E68+E69+E70)</f>
        <v>1907100</v>
      </c>
      <c r="F72" s="137">
        <f>SUM(F5:F70)</f>
        <v>43828</v>
      </c>
    </row>
    <row r="73" spans="1:6" ht="22.5" customHeight="1" thickTop="1">
      <c r="A73" s="122"/>
      <c r="B73" s="122"/>
      <c r="C73" s="122"/>
      <c r="D73" s="122"/>
      <c r="E73" s="122"/>
      <c r="F73" s="122"/>
    </row>
    <row r="74" spans="1:6" ht="22.5" customHeight="1">
      <c r="A74" s="122"/>
      <c r="B74" s="122"/>
      <c r="C74" s="122"/>
      <c r="D74" s="122"/>
      <c r="E74" s="122"/>
      <c r="F74" s="122"/>
    </row>
    <row r="75" spans="1:6" ht="22.5" customHeight="1">
      <c r="A75" s="122"/>
      <c r="B75" s="122"/>
      <c r="C75" s="122"/>
      <c r="D75" s="122"/>
      <c r="E75" s="122"/>
      <c r="F75" s="122"/>
    </row>
    <row r="76" spans="1:6" ht="22.5" customHeight="1">
      <c r="A76" s="122"/>
      <c r="B76" s="122"/>
      <c r="C76" s="122"/>
      <c r="D76" s="122"/>
      <c r="E76" s="122"/>
      <c r="F76" s="122"/>
    </row>
    <row r="77" spans="1:6" ht="22.5" customHeight="1">
      <c r="A77" s="122"/>
      <c r="B77" s="122"/>
      <c r="C77" s="122"/>
      <c r="D77" s="122"/>
      <c r="E77" s="122"/>
      <c r="F77" s="122"/>
    </row>
    <row r="78" spans="1:6" ht="22.5" customHeight="1">
      <c r="A78" s="122"/>
      <c r="B78" s="122"/>
      <c r="C78" s="122"/>
      <c r="D78" s="122"/>
      <c r="E78" s="122"/>
      <c r="F78" s="122"/>
    </row>
    <row r="79" spans="1:6" ht="22.5" customHeight="1">
      <c r="A79" s="284" t="s">
        <v>289</v>
      </c>
      <c r="B79" s="284"/>
      <c r="C79" s="284"/>
      <c r="D79" s="284"/>
      <c r="E79" s="284"/>
      <c r="F79" s="284"/>
    </row>
    <row r="80" spans="1:6" ht="22.5" customHeight="1">
      <c r="A80" s="284" t="s">
        <v>287</v>
      </c>
      <c r="B80" s="284"/>
      <c r="C80" s="284"/>
      <c r="D80" s="284"/>
      <c r="E80" s="284"/>
      <c r="F80" s="284"/>
    </row>
    <row r="81" spans="1:6" ht="22.5" customHeight="1">
      <c r="A81" s="284" t="s">
        <v>288</v>
      </c>
      <c r="B81" s="284"/>
      <c r="C81" s="284"/>
      <c r="D81" s="284"/>
      <c r="E81" s="284"/>
      <c r="F81" s="284"/>
    </row>
    <row r="82" ht="18.75" customHeight="1"/>
  </sheetData>
  <sheetProtection/>
  <mergeCells count="7">
    <mergeCell ref="A81:F81"/>
    <mergeCell ref="A1:F1"/>
    <mergeCell ref="A2:F2"/>
    <mergeCell ref="A3:F3"/>
    <mergeCell ref="A72:D72"/>
    <mergeCell ref="A79:F79"/>
    <mergeCell ref="A80:F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6">
      <selection activeCell="E48" sqref="E48:G48"/>
    </sheetView>
  </sheetViews>
  <sheetFormatPr defaultColWidth="9.140625" defaultRowHeight="12.75"/>
  <cols>
    <col min="1" max="1" width="0.13671875" style="139" customWidth="1"/>
    <col min="2" max="2" width="15.140625" style="139" customWidth="1"/>
    <col min="3" max="3" width="0.2890625" style="139" customWidth="1"/>
    <col min="4" max="4" width="0" style="139" hidden="1" customWidth="1"/>
    <col min="5" max="5" width="4.57421875" style="139" customWidth="1"/>
    <col min="6" max="6" width="3.140625" style="139" customWidth="1"/>
    <col min="7" max="7" width="11.28125" style="139" customWidth="1"/>
    <col min="8" max="9" width="15.421875" style="139" customWidth="1"/>
    <col min="10" max="10" width="35.57421875" style="139" customWidth="1"/>
    <col min="11" max="11" width="3.7109375" style="139" customWidth="1"/>
    <col min="12" max="12" width="0.85546875" style="139" customWidth="1"/>
    <col min="13" max="13" width="7.8515625" style="139" customWidth="1"/>
    <col min="14" max="14" width="18.140625" style="139" customWidth="1"/>
    <col min="15" max="15" width="7.28125" style="139" hidden="1" customWidth="1"/>
    <col min="16" max="17" width="0" style="139" hidden="1" customWidth="1"/>
    <col min="18" max="16384" width="9.140625" style="139" customWidth="1"/>
  </cols>
  <sheetData>
    <row r="1" spans="1:16" ht="16.5" customHeight="1">
      <c r="A1" s="313"/>
      <c r="B1" s="313"/>
      <c r="C1" s="313"/>
      <c r="D1" s="313"/>
      <c r="E1" s="313"/>
      <c r="F1" s="150"/>
      <c r="G1" s="314" t="s">
        <v>35</v>
      </c>
      <c r="H1" s="298"/>
      <c r="I1" s="298"/>
      <c r="J1" s="298"/>
      <c r="K1" s="298"/>
      <c r="L1" s="150"/>
      <c r="M1" s="150"/>
      <c r="N1" s="150"/>
      <c r="O1" s="151" t="s">
        <v>485</v>
      </c>
      <c r="P1" s="150"/>
    </row>
    <row r="2" spans="1:16" ht="16.5" customHeight="1">
      <c r="A2" s="150"/>
      <c r="B2" s="150"/>
      <c r="C2" s="150"/>
      <c r="D2" s="150"/>
      <c r="E2" s="150"/>
      <c r="F2" s="150"/>
      <c r="G2" s="315" t="s">
        <v>299</v>
      </c>
      <c r="H2" s="298"/>
      <c r="I2" s="298"/>
      <c r="J2" s="298"/>
      <c r="K2" s="298"/>
      <c r="L2" s="150"/>
      <c r="M2" s="150"/>
      <c r="N2" s="150"/>
      <c r="O2" s="150"/>
      <c r="P2" s="150"/>
    </row>
    <row r="3" spans="1:16" ht="14.25" customHeight="1">
      <c r="A3" s="150"/>
      <c r="B3" s="150"/>
      <c r="C3" s="150"/>
      <c r="D3" s="150"/>
      <c r="E3" s="150"/>
      <c r="F3" s="150"/>
      <c r="G3" s="314" t="s">
        <v>515</v>
      </c>
      <c r="H3" s="298"/>
      <c r="I3" s="298"/>
      <c r="J3" s="298"/>
      <c r="K3" s="298"/>
      <c r="L3" s="150"/>
      <c r="M3" s="150"/>
      <c r="N3" s="150"/>
      <c r="O3" s="150"/>
      <c r="P3" s="150"/>
    </row>
    <row r="4" spans="1:16" ht="25.5" customHeight="1">
      <c r="A4" s="309" t="s">
        <v>300</v>
      </c>
      <c r="B4" s="288"/>
      <c r="C4" s="288"/>
      <c r="D4" s="288"/>
      <c r="E4" s="288"/>
      <c r="F4" s="288"/>
      <c r="G4" s="288"/>
      <c r="H4" s="288"/>
      <c r="I4" s="289"/>
      <c r="J4" s="153" t="s">
        <v>8</v>
      </c>
      <c r="K4" s="306" t="s">
        <v>0</v>
      </c>
      <c r="L4" s="307"/>
      <c r="M4" s="308"/>
      <c r="N4" s="306" t="s">
        <v>41</v>
      </c>
      <c r="O4" s="307"/>
      <c r="P4" s="308"/>
    </row>
    <row r="5" spans="1:16" ht="25.5">
      <c r="A5" s="309" t="s">
        <v>301</v>
      </c>
      <c r="B5" s="288"/>
      <c r="C5" s="289"/>
      <c r="D5" s="150"/>
      <c r="E5" s="309" t="s">
        <v>302</v>
      </c>
      <c r="F5" s="288"/>
      <c r="G5" s="289"/>
      <c r="H5" s="152" t="s">
        <v>303</v>
      </c>
      <c r="I5" s="152" t="s">
        <v>304</v>
      </c>
      <c r="J5" s="154" t="s">
        <v>305</v>
      </c>
      <c r="K5" s="310" t="s">
        <v>305</v>
      </c>
      <c r="L5" s="311"/>
      <c r="M5" s="312"/>
      <c r="N5" s="310" t="s">
        <v>306</v>
      </c>
      <c r="O5" s="311"/>
      <c r="P5" s="312"/>
    </row>
    <row r="6" spans="1:16" ht="14.25" customHeight="1">
      <c r="A6" s="301" t="s">
        <v>305</v>
      </c>
      <c r="B6" s="288"/>
      <c r="C6" s="289"/>
      <c r="D6" s="150"/>
      <c r="E6" s="295" t="s">
        <v>305</v>
      </c>
      <c r="F6" s="288"/>
      <c r="G6" s="289"/>
      <c r="H6" s="155" t="s">
        <v>305</v>
      </c>
      <c r="I6" s="156">
        <v>31436966.18</v>
      </c>
      <c r="J6" s="157" t="s">
        <v>307</v>
      </c>
      <c r="K6" s="301" t="s">
        <v>305</v>
      </c>
      <c r="L6" s="288"/>
      <c r="M6" s="289"/>
      <c r="N6" s="295" t="s">
        <v>489</v>
      </c>
      <c r="O6" s="288"/>
      <c r="P6" s="289"/>
    </row>
    <row r="7" spans="1:16" ht="14.25" customHeight="1">
      <c r="A7" s="287" t="s">
        <v>305</v>
      </c>
      <c r="B7" s="288"/>
      <c r="C7" s="289"/>
      <c r="D7" s="150"/>
      <c r="E7" s="287" t="s">
        <v>305</v>
      </c>
      <c r="F7" s="288"/>
      <c r="G7" s="289"/>
      <c r="H7" s="158" t="s">
        <v>305</v>
      </c>
      <c r="I7" s="158" t="s">
        <v>305</v>
      </c>
      <c r="J7" s="159" t="s">
        <v>516</v>
      </c>
      <c r="K7" s="305"/>
      <c r="L7" s="288"/>
      <c r="M7" s="289"/>
      <c r="N7" s="287" t="s">
        <v>305</v>
      </c>
      <c r="O7" s="288"/>
      <c r="P7" s="289"/>
    </row>
    <row r="8" spans="1:16" ht="14.25" customHeight="1">
      <c r="A8" s="295" t="s">
        <v>308</v>
      </c>
      <c r="B8" s="288"/>
      <c r="C8" s="289"/>
      <c r="D8" s="150"/>
      <c r="E8" s="295" t="s">
        <v>309</v>
      </c>
      <c r="F8" s="288"/>
      <c r="G8" s="289"/>
      <c r="H8" s="155" t="s">
        <v>308</v>
      </c>
      <c r="I8" s="155" t="s">
        <v>517</v>
      </c>
      <c r="J8" s="160" t="s">
        <v>14</v>
      </c>
      <c r="K8" s="296" t="s">
        <v>518</v>
      </c>
      <c r="L8" s="288"/>
      <c r="M8" s="289"/>
      <c r="N8" s="295" t="s">
        <v>519</v>
      </c>
      <c r="O8" s="288"/>
      <c r="P8" s="289"/>
    </row>
    <row r="9" spans="1:16" ht="14.25" customHeight="1">
      <c r="A9" s="295" t="s">
        <v>310</v>
      </c>
      <c r="B9" s="288"/>
      <c r="C9" s="289"/>
      <c r="D9" s="150"/>
      <c r="E9" s="295" t="s">
        <v>309</v>
      </c>
      <c r="F9" s="288"/>
      <c r="G9" s="289"/>
      <c r="H9" s="155" t="s">
        <v>310</v>
      </c>
      <c r="I9" s="155" t="s">
        <v>520</v>
      </c>
      <c r="J9" s="160" t="s">
        <v>17</v>
      </c>
      <c r="K9" s="296" t="s">
        <v>521</v>
      </c>
      <c r="L9" s="288"/>
      <c r="M9" s="289"/>
      <c r="N9" s="295" t="s">
        <v>522</v>
      </c>
      <c r="O9" s="288"/>
      <c r="P9" s="289"/>
    </row>
    <row r="10" spans="1:16" ht="14.25" customHeight="1">
      <c r="A10" s="295" t="s">
        <v>311</v>
      </c>
      <c r="B10" s="288"/>
      <c r="C10" s="289"/>
      <c r="D10" s="150"/>
      <c r="E10" s="295" t="s">
        <v>309</v>
      </c>
      <c r="F10" s="288"/>
      <c r="G10" s="289"/>
      <c r="H10" s="155" t="s">
        <v>311</v>
      </c>
      <c r="I10" s="155" t="s">
        <v>523</v>
      </c>
      <c r="J10" s="160" t="s">
        <v>19</v>
      </c>
      <c r="K10" s="296" t="s">
        <v>524</v>
      </c>
      <c r="L10" s="288"/>
      <c r="M10" s="289"/>
      <c r="N10" s="295" t="s">
        <v>525</v>
      </c>
      <c r="O10" s="288"/>
      <c r="P10" s="289"/>
    </row>
    <row r="11" spans="1:16" ht="14.25" customHeight="1">
      <c r="A11" s="295" t="s">
        <v>312</v>
      </c>
      <c r="B11" s="288"/>
      <c r="C11" s="289"/>
      <c r="D11" s="150"/>
      <c r="E11" s="295" t="s">
        <v>309</v>
      </c>
      <c r="F11" s="288"/>
      <c r="G11" s="289"/>
      <c r="H11" s="155" t="s">
        <v>312</v>
      </c>
      <c r="I11" s="155" t="s">
        <v>472</v>
      </c>
      <c r="J11" s="160" t="s">
        <v>21</v>
      </c>
      <c r="K11" s="296" t="s">
        <v>526</v>
      </c>
      <c r="L11" s="288"/>
      <c r="M11" s="289"/>
      <c r="N11" s="295" t="s">
        <v>309</v>
      </c>
      <c r="O11" s="288"/>
      <c r="P11" s="289"/>
    </row>
    <row r="12" spans="1:16" ht="14.25" customHeight="1">
      <c r="A12" s="295" t="s">
        <v>309</v>
      </c>
      <c r="B12" s="288"/>
      <c r="C12" s="289"/>
      <c r="D12" s="150"/>
      <c r="E12" s="295" t="s">
        <v>309</v>
      </c>
      <c r="F12" s="288"/>
      <c r="G12" s="289"/>
      <c r="H12" s="155" t="s">
        <v>309</v>
      </c>
      <c r="I12" s="155" t="s">
        <v>466</v>
      </c>
      <c r="J12" s="160" t="s">
        <v>44</v>
      </c>
      <c r="K12" s="296" t="s">
        <v>527</v>
      </c>
      <c r="L12" s="288"/>
      <c r="M12" s="289"/>
      <c r="N12" s="295" t="s">
        <v>309</v>
      </c>
      <c r="O12" s="288"/>
      <c r="P12" s="289"/>
    </row>
    <row r="13" spans="1:16" ht="14.25" customHeight="1">
      <c r="A13" s="295" t="s">
        <v>313</v>
      </c>
      <c r="B13" s="288"/>
      <c r="C13" s="289"/>
      <c r="D13" s="150"/>
      <c r="E13" s="295" t="s">
        <v>309</v>
      </c>
      <c r="F13" s="288"/>
      <c r="G13" s="289"/>
      <c r="H13" s="155" t="s">
        <v>313</v>
      </c>
      <c r="I13" s="155" t="s">
        <v>528</v>
      </c>
      <c r="J13" s="160" t="s">
        <v>23</v>
      </c>
      <c r="K13" s="296" t="s">
        <v>529</v>
      </c>
      <c r="L13" s="288"/>
      <c r="M13" s="289"/>
      <c r="N13" s="295" t="s">
        <v>530</v>
      </c>
      <c r="O13" s="288"/>
      <c r="P13" s="289"/>
    </row>
    <row r="14" spans="1:16" ht="14.25" customHeight="1">
      <c r="A14" s="295" t="s">
        <v>314</v>
      </c>
      <c r="B14" s="288"/>
      <c r="C14" s="289"/>
      <c r="D14" s="150"/>
      <c r="E14" s="295" t="s">
        <v>309</v>
      </c>
      <c r="F14" s="288"/>
      <c r="G14" s="289"/>
      <c r="H14" s="155" t="s">
        <v>314</v>
      </c>
      <c r="I14" s="155" t="s">
        <v>531</v>
      </c>
      <c r="J14" s="160" t="s">
        <v>182</v>
      </c>
      <c r="K14" s="296" t="s">
        <v>532</v>
      </c>
      <c r="L14" s="288"/>
      <c r="M14" s="289"/>
      <c r="N14" s="295" t="s">
        <v>533</v>
      </c>
      <c r="O14" s="288"/>
      <c r="P14" s="289"/>
    </row>
    <row r="15" spans="1:16" ht="14.25" customHeight="1">
      <c r="A15" s="287" t="s">
        <v>315</v>
      </c>
      <c r="B15" s="288"/>
      <c r="C15" s="289"/>
      <c r="D15" s="150"/>
      <c r="E15" s="287" t="s">
        <v>309</v>
      </c>
      <c r="F15" s="288"/>
      <c r="G15" s="289"/>
      <c r="H15" s="158" t="s">
        <v>315</v>
      </c>
      <c r="I15" s="158" t="s">
        <v>534</v>
      </c>
      <c r="J15" s="161" t="s">
        <v>6</v>
      </c>
      <c r="K15" s="290" t="s">
        <v>316</v>
      </c>
      <c r="L15" s="288"/>
      <c r="M15" s="289"/>
      <c r="N15" s="287" t="s">
        <v>535</v>
      </c>
      <c r="O15" s="288"/>
      <c r="P15" s="289"/>
    </row>
    <row r="16" spans="1:16" ht="14.25" customHeight="1">
      <c r="A16" s="287" t="s">
        <v>315</v>
      </c>
      <c r="B16" s="288"/>
      <c r="C16" s="289"/>
      <c r="D16" s="150"/>
      <c r="E16" s="287" t="s">
        <v>309</v>
      </c>
      <c r="F16" s="288"/>
      <c r="G16" s="289"/>
      <c r="H16" s="158" t="s">
        <v>315</v>
      </c>
      <c r="I16" s="158" t="s">
        <v>534</v>
      </c>
      <c r="J16" s="161" t="s">
        <v>6</v>
      </c>
      <c r="K16" s="290" t="s">
        <v>316</v>
      </c>
      <c r="L16" s="288"/>
      <c r="M16" s="289"/>
      <c r="N16" s="287" t="s">
        <v>535</v>
      </c>
      <c r="O16" s="288"/>
      <c r="P16" s="289"/>
    </row>
    <row r="17" spans="1:16" ht="14.25" customHeight="1">
      <c r="A17" s="295" t="s">
        <v>309</v>
      </c>
      <c r="B17" s="288"/>
      <c r="C17" s="289"/>
      <c r="D17" s="150"/>
      <c r="E17" s="295" t="s">
        <v>309</v>
      </c>
      <c r="F17" s="288"/>
      <c r="G17" s="289"/>
      <c r="H17" s="155" t="s">
        <v>309</v>
      </c>
      <c r="I17" s="155" t="s">
        <v>536</v>
      </c>
      <c r="J17" s="160" t="s">
        <v>318</v>
      </c>
      <c r="K17" s="296" t="s">
        <v>537</v>
      </c>
      <c r="L17" s="288"/>
      <c r="M17" s="289"/>
      <c r="N17" s="295" t="s">
        <v>538</v>
      </c>
      <c r="O17" s="288"/>
      <c r="P17" s="289"/>
    </row>
    <row r="18" spans="1:16" ht="14.25" customHeight="1">
      <c r="A18" s="295" t="s">
        <v>309</v>
      </c>
      <c r="B18" s="288"/>
      <c r="C18" s="289"/>
      <c r="D18" s="150"/>
      <c r="E18" s="295" t="s">
        <v>309</v>
      </c>
      <c r="F18" s="288"/>
      <c r="G18" s="289"/>
      <c r="H18" s="155" t="s">
        <v>309</v>
      </c>
      <c r="I18" s="155" t="s">
        <v>539</v>
      </c>
      <c r="J18" s="160" t="s">
        <v>361</v>
      </c>
      <c r="K18" s="296" t="s">
        <v>540</v>
      </c>
      <c r="L18" s="288"/>
      <c r="M18" s="289"/>
      <c r="N18" s="295" t="s">
        <v>541</v>
      </c>
      <c r="O18" s="288"/>
      <c r="P18" s="289"/>
    </row>
    <row r="19" spans="1:16" ht="14.25" customHeight="1">
      <c r="A19" s="295" t="s">
        <v>309</v>
      </c>
      <c r="B19" s="288"/>
      <c r="C19" s="289"/>
      <c r="D19" s="150"/>
      <c r="E19" s="295" t="s">
        <v>309</v>
      </c>
      <c r="F19" s="288"/>
      <c r="G19" s="289"/>
      <c r="H19" s="155" t="s">
        <v>309</v>
      </c>
      <c r="I19" s="155" t="s">
        <v>486</v>
      </c>
      <c r="J19" s="160" t="s">
        <v>317</v>
      </c>
      <c r="K19" s="296" t="s">
        <v>542</v>
      </c>
      <c r="L19" s="288"/>
      <c r="M19" s="289"/>
      <c r="N19" s="295" t="s">
        <v>309</v>
      </c>
      <c r="O19" s="288"/>
      <c r="P19" s="289"/>
    </row>
    <row r="20" spans="1:16" ht="14.25" customHeight="1">
      <c r="A20" s="295" t="s">
        <v>309</v>
      </c>
      <c r="B20" s="288"/>
      <c r="C20" s="289"/>
      <c r="D20" s="150"/>
      <c r="E20" s="295" t="s">
        <v>309</v>
      </c>
      <c r="F20" s="288"/>
      <c r="G20" s="289"/>
      <c r="H20" s="155" t="s">
        <v>309</v>
      </c>
      <c r="I20" s="155" t="s">
        <v>473</v>
      </c>
      <c r="J20" s="160" t="s">
        <v>319</v>
      </c>
      <c r="K20" s="296" t="s">
        <v>543</v>
      </c>
      <c r="L20" s="288"/>
      <c r="M20" s="289"/>
      <c r="N20" s="295" t="s">
        <v>309</v>
      </c>
      <c r="O20" s="288"/>
      <c r="P20" s="289"/>
    </row>
    <row r="21" spans="1:16" ht="14.25" customHeight="1">
      <c r="A21" s="295" t="s">
        <v>309</v>
      </c>
      <c r="B21" s="288"/>
      <c r="C21" s="289"/>
      <c r="D21" s="150"/>
      <c r="E21" s="295" t="s">
        <v>309</v>
      </c>
      <c r="F21" s="288"/>
      <c r="G21" s="289"/>
      <c r="H21" s="155" t="s">
        <v>309</v>
      </c>
      <c r="I21" s="155" t="s">
        <v>544</v>
      </c>
      <c r="J21" s="160" t="s">
        <v>320</v>
      </c>
      <c r="K21" s="296" t="s">
        <v>545</v>
      </c>
      <c r="L21" s="288"/>
      <c r="M21" s="289"/>
      <c r="N21" s="295" t="s">
        <v>546</v>
      </c>
      <c r="O21" s="288"/>
      <c r="P21" s="289"/>
    </row>
    <row r="22" spans="1:16" ht="14.25" customHeight="1">
      <c r="A22" s="295" t="s">
        <v>309</v>
      </c>
      <c r="B22" s="288"/>
      <c r="C22" s="289"/>
      <c r="D22" s="150"/>
      <c r="E22" s="295" t="s">
        <v>309</v>
      </c>
      <c r="F22" s="288"/>
      <c r="G22" s="289"/>
      <c r="H22" s="155" t="s">
        <v>309</v>
      </c>
      <c r="I22" s="155" t="s">
        <v>547</v>
      </c>
      <c r="J22" s="160" t="s">
        <v>321</v>
      </c>
      <c r="K22" s="296" t="s">
        <v>548</v>
      </c>
      <c r="L22" s="288"/>
      <c r="M22" s="289"/>
      <c r="N22" s="295" t="s">
        <v>549</v>
      </c>
      <c r="O22" s="288"/>
      <c r="P22" s="289"/>
    </row>
    <row r="23" spans="1:16" ht="14.25" customHeight="1">
      <c r="A23" s="295" t="s">
        <v>309</v>
      </c>
      <c r="B23" s="288"/>
      <c r="C23" s="289"/>
      <c r="D23" s="150"/>
      <c r="E23" s="295" t="s">
        <v>309</v>
      </c>
      <c r="F23" s="288"/>
      <c r="G23" s="289"/>
      <c r="H23" s="155" t="s">
        <v>309</v>
      </c>
      <c r="I23" s="155" t="s">
        <v>550</v>
      </c>
      <c r="J23" s="160" t="s">
        <v>322</v>
      </c>
      <c r="K23" s="296" t="s">
        <v>551</v>
      </c>
      <c r="L23" s="288"/>
      <c r="M23" s="289"/>
      <c r="N23" s="295" t="s">
        <v>552</v>
      </c>
      <c r="O23" s="288"/>
      <c r="P23" s="289"/>
    </row>
    <row r="24" spans="1:16" ht="14.25" customHeight="1">
      <c r="A24" s="295" t="s">
        <v>309</v>
      </c>
      <c r="B24" s="288"/>
      <c r="C24" s="289"/>
      <c r="D24" s="150"/>
      <c r="E24" s="295" t="s">
        <v>309</v>
      </c>
      <c r="F24" s="288"/>
      <c r="G24" s="289"/>
      <c r="H24" s="155" t="s">
        <v>309</v>
      </c>
      <c r="I24" s="155" t="s">
        <v>553</v>
      </c>
      <c r="J24" s="160" t="s">
        <v>323</v>
      </c>
      <c r="K24" s="296" t="s">
        <v>554</v>
      </c>
      <c r="L24" s="288"/>
      <c r="M24" s="289"/>
      <c r="N24" s="295" t="s">
        <v>555</v>
      </c>
      <c r="O24" s="288"/>
      <c r="P24" s="289"/>
    </row>
    <row r="25" spans="1:16" ht="14.25" customHeight="1">
      <c r="A25" s="295" t="s">
        <v>309</v>
      </c>
      <c r="B25" s="288"/>
      <c r="C25" s="289"/>
      <c r="D25" s="150"/>
      <c r="E25" s="295" t="s">
        <v>309</v>
      </c>
      <c r="F25" s="288"/>
      <c r="G25" s="289"/>
      <c r="H25" s="155" t="s">
        <v>309</v>
      </c>
      <c r="I25" s="155" t="s">
        <v>556</v>
      </c>
      <c r="J25" s="160" t="s">
        <v>324</v>
      </c>
      <c r="K25" s="296" t="s">
        <v>557</v>
      </c>
      <c r="L25" s="288"/>
      <c r="M25" s="289"/>
      <c r="N25" s="295" t="s">
        <v>325</v>
      </c>
      <c r="O25" s="288"/>
      <c r="P25" s="289"/>
    </row>
    <row r="26" spans="1:16" ht="14.25" customHeight="1">
      <c r="A26" s="295" t="s">
        <v>309</v>
      </c>
      <c r="B26" s="288"/>
      <c r="C26" s="289"/>
      <c r="D26" s="150"/>
      <c r="E26" s="295" t="s">
        <v>309</v>
      </c>
      <c r="F26" s="288"/>
      <c r="G26" s="289"/>
      <c r="H26" s="155" t="s">
        <v>309</v>
      </c>
      <c r="I26" s="155" t="s">
        <v>558</v>
      </c>
      <c r="J26" s="160" t="s">
        <v>326</v>
      </c>
      <c r="K26" s="296" t="s">
        <v>559</v>
      </c>
      <c r="L26" s="288"/>
      <c r="M26" s="289"/>
      <c r="N26" s="295" t="s">
        <v>560</v>
      </c>
      <c r="O26" s="288"/>
      <c r="P26" s="289"/>
    </row>
    <row r="27" spans="1:16" ht="14.25" customHeight="1">
      <c r="A27" s="295" t="s">
        <v>309</v>
      </c>
      <c r="B27" s="288"/>
      <c r="C27" s="289"/>
      <c r="D27" s="150"/>
      <c r="E27" s="295" t="s">
        <v>309</v>
      </c>
      <c r="F27" s="288"/>
      <c r="G27" s="289"/>
      <c r="H27" s="155" t="s">
        <v>309</v>
      </c>
      <c r="I27" s="155" t="s">
        <v>561</v>
      </c>
      <c r="J27" s="160" t="s">
        <v>327</v>
      </c>
      <c r="K27" s="296" t="s">
        <v>562</v>
      </c>
      <c r="L27" s="288"/>
      <c r="M27" s="289"/>
      <c r="N27" s="295" t="s">
        <v>563</v>
      </c>
      <c r="O27" s="288"/>
      <c r="P27" s="289"/>
    </row>
    <row r="28" spans="1:16" ht="14.25" customHeight="1">
      <c r="A28" s="295" t="s">
        <v>309</v>
      </c>
      <c r="B28" s="288"/>
      <c r="C28" s="289"/>
      <c r="D28" s="150"/>
      <c r="E28" s="295" t="s">
        <v>309</v>
      </c>
      <c r="F28" s="288"/>
      <c r="G28" s="289"/>
      <c r="H28" s="155" t="s">
        <v>309</v>
      </c>
      <c r="I28" s="155" t="s">
        <v>564</v>
      </c>
      <c r="J28" s="160" t="s">
        <v>328</v>
      </c>
      <c r="K28" s="296" t="s">
        <v>565</v>
      </c>
      <c r="L28" s="288"/>
      <c r="M28" s="289"/>
      <c r="N28" s="295" t="s">
        <v>566</v>
      </c>
      <c r="O28" s="288"/>
      <c r="P28" s="289"/>
    </row>
    <row r="29" spans="1:16" ht="14.25" customHeight="1">
      <c r="A29" s="295" t="s">
        <v>309</v>
      </c>
      <c r="B29" s="288"/>
      <c r="C29" s="289"/>
      <c r="D29" s="150"/>
      <c r="E29" s="295" t="s">
        <v>309</v>
      </c>
      <c r="F29" s="288"/>
      <c r="G29" s="289"/>
      <c r="H29" s="155" t="s">
        <v>309</v>
      </c>
      <c r="I29" s="155" t="s">
        <v>329</v>
      </c>
      <c r="J29" s="160" t="s">
        <v>330</v>
      </c>
      <c r="K29" s="296" t="s">
        <v>567</v>
      </c>
      <c r="L29" s="288"/>
      <c r="M29" s="289"/>
      <c r="N29" s="295" t="s">
        <v>309</v>
      </c>
      <c r="O29" s="288"/>
      <c r="P29" s="289"/>
    </row>
    <row r="30" spans="1:16" ht="15" customHeight="1">
      <c r="A30" s="295" t="s">
        <v>309</v>
      </c>
      <c r="B30" s="288"/>
      <c r="C30" s="289"/>
      <c r="D30" s="150"/>
      <c r="E30" s="295" t="s">
        <v>309</v>
      </c>
      <c r="F30" s="288"/>
      <c r="G30" s="289"/>
      <c r="H30" s="155" t="s">
        <v>309</v>
      </c>
      <c r="I30" s="155" t="s">
        <v>331</v>
      </c>
      <c r="J30" s="160" t="s">
        <v>332</v>
      </c>
      <c r="K30" s="296" t="s">
        <v>568</v>
      </c>
      <c r="L30" s="288"/>
      <c r="M30" s="289"/>
      <c r="N30" s="295" t="s">
        <v>309</v>
      </c>
      <c r="O30" s="288"/>
      <c r="P30" s="289"/>
    </row>
    <row r="31" spans="1:16" ht="14.25" customHeight="1">
      <c r="A31" s="287" t="s">
        <v>309</v>
      </c>
      <c r="B31" s="288"/>
      <c r="C31" s="289"/>
      <c r="D31" s="150"/>
      <c r="E31" s="287" t="s">
        <v>309</v>
      </c>
      <c r="F31" s="288"/>
      <c r="G31" s="289"/>
      <c r="H31" s="158" t="s">
        <v>309</v>
      </c>
      <c r="I31" s="158" t="s">
        <v>569</v>
      </c>
      <c r="J31" s="161" t="s">
        <v>6</v>
      </c>
      <c r="K31" s="290" t="s">
        <v>316</v>
      </c>
      <c r="L31" s="288"/>
      <c r="M31" s="289"/>
      <c r="N31" s="287" t="s">
        <v>570</v>
      </c>
      <c r="O31" s="288"/>
      <c r="P31" s="289"/>
    </row>
    <row r="32" spans="1:16" ht="25.5" customHeight="1" thickBot="1">
      <c r="A32" s="303" t="s">
        <v>315</v>
      </c>
      <c r="B32" s="292"/>
      <c r="C32" s="293"/>
      <c r="D32" s="150"/>
      <c r="E32" s="303" t="s">
        <v>309</v>
      </c>
      <c r="F32" s="292"/>
      <c r="G32" s="293"/>
      <c r="H32" s="162" t="s">
        <v>315</v>
      </c>
      <c r="I32" s="162" t="s">
        <v>571</v>
      </c>
      <c r="J32" s="163" t="s">
        <v>10</v>
      </c>
      <c r="K32" s="304" t="s">
        <v>316</v>
      </c>
      <c r="L32" s="292"/>
      <c r="M32" s="293"/>
      <c r="N32" s="303" t="s">
        <v>572</v>
      </c>
      <c r="O32" s="292"/>
      <c r="P32" s="293"/>
    </row>
    <row r="33" spans="1:16" ht="15" thickTop="1">
      <c r="A33" s="287" t="s">
        <v>305</v>
      </c>
      <c r="B33" s="288"/>
      <c r="C33" s="289"/>
      <c r="D33" s="150"/>
      <c r="E33" s="287" t="s">
        <v>305</v>
      </c>
      <c r="F33" s="288"/>
      <c r="G33" s="289"/>
      <c r="H33" s="158" t="s">
        <v>305</v>
      </c>
      <c r="I33" s="158" t="s">
        <v>305</v>
      </c>
      <c r="J33" s="159" t="s">
        <v>11</v>
      </c>
      <c r="K33" s="305"/>
      <c r="L33" s="288"/>
      <c r="M33" s="289"/>
      <c r="N33" s="287" t="s">
        <v>305</v>
      </c>
      <c r="O33" s="288"/>
      <c r="P33" s="289"/>
    </row>
    <row r="34" spans="1:16" ht="14.25" customHeight="1">
      <c r="A34" s="295" t="s">
        <v>333</v>
      </c>
      <c r="B34" s="288"/>
      <c r="C34" s="289"/>
      <c r="D34" s="150"/>
      <c r="E34" s="295" t="s">
        <v>309</v>
      </c>
      <c r="F34" s="288"/>
      <c r="G34" s="289"/>
      <c r="H34" s="155" t="s">
        <v>333</v>
      </c>
      <c r="I34" s="155" t="s">
        <v>573</v>
      </c>
      <c r="J34" s="160" t="s">
        <v>334</v>
      </c>
      <c r="K34" s="296" t="s">
        <v>574</v>
      </c>
      <c r="L34" s="288"/>
      <c r="M34" s="289"/>
      <c r="N34" s="295" t="s">
        <v>575</v>
      </c>
      <c r="O34" s="288"/>
      <c r="P34" s="289"/>
    </row>
    <row r="35" spans="1:16" ht="14.25" customHeight="1">
      <c r="A35" s="295" t="s">
        <v>335</v>
      </c>
      <c r="B35" s="288"/>
      <c r="C35" s="289"/>
      <c r="D35" s="150"/>
      <c r="E35" s="295" t="s">
        <v>309</v>
      </c>
      <c r="F35" s="288"/>
      <c r="G35" s="289"/>
      <c r="H35" s="155" t="s">
        <v>335</v>
      </c>
      <c r="I35" s="155" t="s">
        <v>576</v>
      </c>
      <c r="J35" s="160" t="s">
        <v>336</v>
      </c>
      <c r="K35" s="296" t="s">
        <v>577</v>
      </c>
      <c r="L35" s="288"/>
      <c r="M35" s="289"/>
      <c r="N35" s="295" t="s">
        <v>474</v>
      </c>
      <c r="O35" s="288"/>
      <c r="P35" s="289"/>
    </row>
    <row r="36" spans="1:16" ht="14.25" customHeight="1">
      <c r="A36" s="295" t="s">
        <v>337</v>
      </c>
      <c r="B36" s="288"/>
      <c r="C36" s="289"/>
      <c r="D36" s="150"/>
      <c r="E36" s="295" t="s">
        <v>309</v>
      </c>
      <c r="F36" s="288"/>
      <c r="G36" s="289"/>
      <c r="H36" s="155" t="s">
        <v>337</v>
      </c>
      <c r="I36" s="155" t="s">
        <v>578</v>
      </c>
      <c r="J36" s="160" t="s">
        <v>338</v>
      </c>
      <c r="K36" s="296" t="s">
        <v>579</v>
      </c>
      <c r="L36" s="288"/>
      <c r="M36" s="289"/>
      <c r="N36" s="295" t="s">
        <v>580</v>
      </c>
      <c r="O36" s="288"/>
      <c r="P36" s="289"/>
    </row>
    <row r="37" spans="1:16" ht="14.25" customHeight="1">
      <c r="A37" s="295" t="s">
        <v>339</v>
      </c>
      <c r="B37" s="288"/>
      <c r="C37" s="289"/>
      <c r="D37" s="150"/>
      <c r="E37" s="295" t="s">
        <v>309</v>
      </c>
      <c r="F37" s="288"/>
      <c r="G37" s="289"/>
      <c r="H37" s="155" t="s">
        <v>339</v>
      </c>
      <c r="I37" s="155" t="s">
        <v>581</v>
      </c>
      <c r="J37" s="160" t="s">
        <v>340</v>
      </c>
      <c r="K37" s="296" t="s">
        <v>582</v>
      </c>
      <c r="L37" s="288"/>
      <c r="M37" s="289"/>
      <c r="N37" s="295" t="s">
        <v>583</v>
      </c>
      <c r="O37" s="288"/>
      <c r="P37" s="289"/>
    </row>
    <row r="38" spans="1:16" ht="14.25" customHeight="1">
      <c r="A38" s="295" t="s">
        <v>341</v>
      </c>
      <c r="B38" s="288"/>
      <c r="C38" s="289"/>
      <c r="D38" s="150"/>
      <c r="E38" s="295" t="s">
        <v>309</v>
      </c>
      <c r="F38" s="288"/>
      <c r="G38" s="289"/>
      <c r="H38" s="155" t="s">
        <v>341</v>
      </c>
      <c r="I38" s="155" t="s">
        <v>584</v>
      </c>
      <c r="J38" s="160" t="s">
        <v>342</v>
      </c>
      <c r="K38" s="296" t="s">
        <v>585</v>
      </c>
      <c r="L38" s="288"/>
      <c r="M38" s="289"/>
      <c r="N38" s="295" t="s">
        <v>586</v>
      </c>
      <c r="O38" s="288"/>
      <c r="P38" s="289"/>
    </row>
    <row r="39" spans="1:16" ht="14.25" customHeight="1">
      <c r="A39" s="295" t="s">
        <v>343</v>
      </c>
      <c r="B39" s="288"/>
      <c r="C39" s="289"/>
      <c r="D39" s="150"/>
      <c r="E39" s="295" t="s">
        <v>309</v>
      </c>
      <c r="F39" s="288"/>
      <c r="G39" s="289"/>
      <c r="H39" s="155" t="s">
        <v>343</v>
      </c>
      <c r="I39" s="155" t="s">
        <v>587</v>
      </c>
      <c r="J39" s="160" t="s">
        <v>344</v>
      </c>
      <c r="K39" s="296" t="s">
        <v>588</v>
      </c>
      <c r="L39" s="288"/>
      <c r="M39" s="289"/>
      <c r="N39" s="295" t="s">
        <v>589</v>
      </c>
      <c r="O39" s="288"/>
      <c r="P39" s="289"/>
    </row>
    <row r="40" spans="1:16" ht="14.25" customHeight="1">
      <c r="A40" s="295" t="s">
        <v>345</v>
      </c>
      <c r="B40" s="288"/>
      <c r="C40" s="289"/>
      <c r="D40" s="150"/>
      <c r="E40" s="295" t="s">
        <v>309</v>
      </c>
      <c r="F40" s="288"/>
      <c r="G40" s="289"/>
      <c r="H40" s="155" t="s">
        <v>345</v>
      </c>
      <c r="I40" s="155" t="s">
        <v>590</v>
      </c>
      <c r="J40" s="160" t="s">
        <v>346</v>
      </c>
      <c r="K40" s="296" t="s">
        <v>591</v>
      </c>
      <c r="L40" s="288"/>
      <c r="M40" s="289"/>
      <c r="N40" s="295" t="s">
        <v>592</v>
      </c>
      <c r="O40" s="288"/>
      <c r="P40" s="289"/>
    </row>
    <row r="41" spans="1:16" ht="14.25" customHeight="1">
      <c r="A41" s="295" t="s">
        <v>347</v>
      </c>
      <c r="B41" s="288"/>
      <c r="C41" s="289"/>
      <c r="D41" s="150"/>
      <c r="E41" s="295" t="s">
        <v>309</v>
      </c>
      <c r="F41" s="288"/>
      <c r="G41" s="289"/>
      <c r="H41" s="155" t="s">
        <v>347</v>
      </c>
      <c r="I41" s="155" t="s">
        <v>467</v>
      </c>
      <c r="J41" s="160" t="s">
        <v>348</v>
      </c>
      <c r="K41" s="296" t="s">
        <v>593</v>
      </c>
      <c r="L41" s="288"/>
      <c r="M41" s="289"/>
      <c r="N41" s="295" t="s">
        <v>309</v>
      </c>
      <c r="O41" s="288"/>
      <c r="P41" s="289"/>
    </row>
    <row r="42" spans="1:16" ht="14.25" customHeight="1">
      <c r="A42" s="295" t="s">
        <v>349</v>
      </c>
      <c r="B42" s="288"/>
      <c r="C42" s="289"/>
      <c r="D42" s="150"/>
      <c r="E42" s="295" t="s">
        <v>309</v>
      </c>
      <c r="F42" s="288"/>
      <c r="G42" s="289"/>
      <c r="H42" s="155" t="s">
        <v>349</v>
      </c>
      <c r="I42" s="155" t="s">
        <v>594</v>
      </c>
      <c r="J42" s="160" t="s">
        <v>350</v>
      </c>
      <c r="K42" s="296" t="s">
        <v>595</v>
      </c>
      <c r="L42" s="288"/>
      <c r="M42" s="289"/>
      <c r="N42" s="295" t="s">
        <v>594</v>
      </c>
      <c r="O42" s="288"/>
      <c r="P42" s="289"/>
    </row>
    <row r="43" spans="1:16" ht="14.25" customHeight="1">
      <c r="A43" s="295" t="s">
        <v>351</v>
      </c>
      <c r="B43" s="288"/>
      <c r="C43" s="289"/>
      <c r="D43" s="150"/>
      <c r="E43" s="295" t="s">
        <v>309</v>
      </c>
      <c r="F43" s="288"/>
      <c r="G43" s="289"/>
      <c r="H43" s="155" t="s">
        <v>351</v>
      </c>
      <c r="I43" s="155" t="s">
        <v>596</v>
      </c>
      <c r="J43" s="160" t="s">
        <v>352</v>
      </c>
      <c r="K43" s="296" t="s">
        <v>597</v>
      </c>
      <c r="L43" s="288"/>
      <c r="M43" s="289"/>
      <c r="N43" s="295" t="s">
        <v>598</v>
      </c>
      <c r="O43" s="288"/>
      <c r="P43" s="289"/>
    </row>
    <row r="44" spans="1:16" ht="14.25" customHeight="1">
      <c r="A44" s="287" t="s">
        <v>315</v>
      </c>
      <c r="B44" s="288"/>
      <c r="C44" s="289"/>
      <c r="D44" s="150"/>
      <c r="E44" s="287" t="s">
        <v>309</v>
      </c>
      <c r="F44" s="288"/>
      <c r="G44" s="289"/>
      <c r="H44" s="158" t="s">
        <v>315</v>
      </c>
      <c r="I44" s="158" t="s">
        <v>599</v>
      </c>
      <c r="J44" s="161" t="s">
        <v>6</v>
      </c>
      <c r="K44" s="290" t="s">
        <v>316</v>
      </c>
      <c r="L44" s="288"/>
      <c r="M44" s="289"/>
      <c r="N44" s="287" t="s">
        <v>600</v>
      </c>
      <c r="O44" s="288"/>
      <c r="P44" s="289"/>
    </row>
    <row r="45" spans="1:16" ht="14.25" customHeight="1">
      <c r="A45" s="295" t="s">
        <v>309</v>
      </c>
      <c r="B45" s="288"/>
      <c r="C45" s="289"/>
      <c r="D45" s="150"/>
      <c r="E45" s="295" t="s">
        <v>309</v>
      </c>
      <c r="F45" s="288"/>
      <c r="G45" s="289"/>
      <c r="H45" s="155" t="s">
        <v>309</v>
      </c>
      <c r="I45" s="155" t="s">
        <v>601</v>
      </c>
      <c r="J45" s="160" t="s">
        <v>318</v>
      </c>
      <c r="K45" s="296" t="s">
        <v>537</v>
      </c>
      <c r="L45" s="288"/>
      <c r="M45" s="289"/>
      <c r="N45" s="295" t="s">
        <v>602</v>
      </c>
      <c r="O45" s="288"/>
      <c r="P45" s="289"/>
    </row>
    <row r="46" spans="1:16" ht="14.25" customHeight="1">
      <c r="A46" s="295" t="s">
        <v>309</v>
      </c>
      <c r="B46" s="288"/>
      <c r="C46" s="289"/>
      <c r="D46" s="150"/>
      <c r="E46" s="295" t="s">
        <v>309</v>
      </c>
      <c r="F46" s="288"/>
      <c r="G46" s="289"/>
      <c r="H46" s="155" t="s">
        <v>309</v>
      </c>
      <c r="I46" s="155" t="s">
        <v>353</v>
      </c>
      <c r="J46" s="160" t="s">
        <v>317</v>
      </c>
      <c r="K46" s="296" t="s">
        <v>542</v>
      </c>
      <c r="L46" s="288"/>
      <c r="M46" s="289"/>
      <c r="N46" s="295" t="s">
        <v>309</v>
      </c>
      <c r="O46" s="288"/>
      <c r="P46" s="289"/>
    </row>
    <row r="47" spans="1:16" ht="14.25" customHeight="1">
      <c r="A47" s="295" t="s">
        <v>309</v>
      </c>
      <c r="B47" s="288"/>
      <c r="C47" s="289"/>
      <c r="D47" s="150"/>
      <c r="E47" s="295" t="s">
        <v>309</v>
      </c>
      <c r="F47" s="288"/>
      <c r="G47" s="289"/>
      <c r="H47" s="155" t="s">
        <v>309</v>
      </c>
      <c r="I47" s="155" t="s">
        <v>487</v>
      </c>
      <c r="J47" s="160" t="s">
        <v>319</v>
      </c>
      <c r="K47" s="296" t="s">
        <v>543</v>
      </c>
      <c r="L47" s="288"/>
      <c r="M47" s="289"/>
      <c r="N47" s="295" t="s">
        <v>309</v>
      </c>
      <c r="O47" s="288"/>
      <c r="P47" s="289"/>
    </row>
    <row r="48" spans="1:16" ht="14.25" customHeight="1">
      <c r="A48" s="295" t="s">
        <v>309</v>
      </c>
      <c r="B48" s="288"/>
      <c r="C48" s="289"/>
      <c r="D48" s="150"/>
      <c r="E48" s="295" t="s">
        <v>309</v>
      </c>
      <c r="F48" s="288"/>
      <c r="G48" s="289"/>
      <c r="H48" s="155" t="s">
        <v>309</v>
      </c>
      <c r="I48" s="155" t="s">
        <v>603</v>
      </c>
      <c r="J48" s="160" t="s">
        <v>229</v>
      </c>
      <c r="K48" s="296" t="s">
        <v>604</v>
      </c>
      <c r="L48" s="288"/>
      <c r="M48" s="289"/>
      <c r="N48" s="295" t="s">
        <v>541</v>
      </c>
      <c r="O48" s="288"/>
      <c r="P48" s="289"/>
    </row>
    <row r="49" spans="1:16" ht="14.25" customHeight="1">
      <c r="A49" s="295" t="s">
        <v>309</v>
      </c>
      <c r="B49" s="288"/>
      <c r="C49" s="289"/>
      <c r="D49" s="150"/>
      <c r="E49" s="295" t="s">
        <v>309</v>
      </c>
      <c r="F49" s="288"/>
      <c r="G49" s="289"/>
      <c r="H49" s="155" t="s">
        <v>309</v>
      </c>
      <c r="I49" s="155" t="s">
        <v>544</v>
      </c>
      <c r="J49" s="160" t="s">
        <v>320</v>
      </c>
      <c r="K49" s="296" t="s">
        <v>545</v>
      </c>
      <c r="L49" s="288"/>
      <c r="M49" s="289"/>
      <c r="N49" s="295" t="s">
        <v>546</v>
      </c>
      <c r="O49" s="288"/>
      <c r="P49" s="289"/>
    </row>
    <row r="50" spans="1:16" ht="14.25" customHeight="1">
      <c r="A50" s="295" t="s">
        <v>309</v>
      </c>
      <c r="B50" s="288"/>
      <c r="C50" s="289"/>
      <c r="D50" s="150"/>
      <c r="E50" s="295" t="s">
        <v>309</v>
      </c>
      <c r="F50" s="288"/>
      <c r="G50" s="289"/>
      <c r="H50" s="155" t="s">
        <v>309</v>
      </c>
      <c r="I50" s="155" t="s">
        <v>605</v>
      </c>
      <c r="J50" s="160" t="s">
        <v>321</v>
      </c>
      <c r="K50" s="296" t="s">
        <v>548</v>
      </c>
      <c r="L50" s="288"/>
      <c r="M50" s="289"/>
      <c r="N50" s="295" t="s">
        <v>605</v>
      </c>
      <c r="O50" s="288"/>
      <c r="P50" s="289"/>
    </row>
    <row r="51" spans="1:16" ht="14.25" customHeight="1">
      <c r="A51" s="295" t="s">
        <v>309</v>
      </c>
      <c r="B51" s="288"/>
      <c r="C51" s="289"/>
      <c r="D51" s="150"/>
      <c r="E51" s="295" t="s">
        <v>309</v>
      </c>
      <c r="F51" s="288"/>
      <c r="G51" s="289"/>
      <c r="H51" s="155" t="s">
        <v>309</v>
      </c>
      <c r="I51" s="155" t="s">
        <v>606</v>
      </c>
      <c r="J51" s="160" t="s">
        <v>322</v>
      </c>
      <c r="K51" s="296" t="s">
        <v>551</v>
      </c>
      <c r="L51" s="288"/>
      <c r="M51" s="289"/>
      <c r="N51" s="295" t="s">
        <v>607</v>
      </c>
      <c r="O51" s="288"/>
      <c r="P51" s="289"/>
    </row>
    <row r="52" spans="1:16" ht="14.25" customHeight="1">
      <c r="A52" s="295" t="s">
        <v>309</v>
      </c>
      <c r="B52" s="288"/>
      <c r="C52" s="289"/>
      <c r="D52" s="150"/>
      <c r="E52" s="295" t="s">
        <v>309</v>
      </c>
      <c r="F52" s="288"/>
      <c r="G52" s="289"/>
      <c r="H52" s="155" t="s">
        <v>309</v>
      </c>
      <c r="I52" s="155" t="s">
        <v>608</v>
      </c>
      <c r="J52" s="160" t="s">
        <v>323</v>
      </c>
      <c r="K52" s="296" t="s">
        <v>554</v>
      </c>
      <c r="L52" s="288"/>
      <c r="M52" s="289"/>
      <c r="N52" s="295" t="s">
        <v>609</v>
      </c>
      <c r="O52" s="288"/>
      <c r="P52" s="289"/>
    </row>
    <row r="53" spans="1:16" ht="14.25" customHeight="1">
      <c r="A53" s="295" t="s">
        <v>309</v>
      </c>
      <c r="B53" s="288"/>
      <c r="C53" s="289"/>
      <c r="D53" s="150"/>
      <c r="E53" s="295" t="s">
        <v>309</v>
      </c>
      <c r="F53" s="288"/>
      <c r="G53" s="289"/>
      <c r="H53" s="155" t="s">
        <v>309</v>
      </c>
      <c r="I53" s="155" t="s">
        <v>556</v>
      </c>
      <c r="J53" s="160" t="s">
        <v>324</v>
      </c>
      <c r="K53" s="296" t="s">
        <v>557</v>
      </c>
      <c r="L53" s="288"/>
      <c r="M53" s="289"/>
      <c r="N53" s="295" t="s">
        <v>325</v>
      </c>
      <c r="O53" s="288"/>
      <c r="P53" s="289"/>
    </row>
    <row r="54" spans="1:16" ht="14.25" customHeight="1">
      <c r="A54" s="295" t="s">
        <v>309</v>
      </c>
      <c r="B54" s="288"/>
      <c r="C54" s="289"/>
      <c r="D54" s="150"/>
      <c r="E54" s="295" t="s">
        <v>309</v>
      </c>
      <c r="F54" s="288"/>
      <c r="G54" s="289"/>
      <c r="H54" s="155" t="s">
        <v>309</v>
      </c>
      <c r="I54" s="155" t="s">
        <v>354</v>
      </c>
      <c r="J54" s="160" t="s">
        <v>355</v>
      </c>
      <c r="K54" s="296" t="s">
        <v>610</v>
      </c>
      <c r="L54" s="288"/>
      <c r="M54" s="289"/>
      <c r="N54" s="295" t="s">
        <v>309</v>
      </c>
      <c r="O54" s="288"/>
      <c r="P54" s="289"/>
    </row>
    <row r="55" spans="1:16" ht="14.25" customHeight="1">
      <c r="A55" s="295" t="s">
        <v>309</v>
      </c>
      <c r="B55" s="288"/>
      <c r="C55" s="289"/>
      <c r="D55" s="150"/>
      <c r="E55" s="295" t="s">
        <v>309</v>
      </c>
      <c r="F55" s="288"/>
      <c r="G55" s="289"/>
      <c r="H55" s="155" t="s">
        <v>309</v>
      </c>
      <c r="I55" s="155" t="s">
        <v>558</v>
      </c>
      <c r="J55" s="160" t="s">
        <v>326</v>
      </c>
      <c r="K55" s="296" t="s">
        <v>559</v>
      </c>
      <c r="L55" s="288"/>
      <c r="M55" s="289"/>
      <c r="N55" s="295" t="s">
        <v>560</v>
      </c>
      <c r="O55" s="288"/>
      <c r="P55" s="289"/>
    </row>
    <row r="56" spans="1:16" ht="14.25" customHeight="1">
      <c r="A56" s="295" t="s">
        <v>309</v>
      </c>
      <c r="B56" s="288"/>
      <c r="C56" s="289"/>
      <c r="D56" s="150"/>
      <c r="E56" s="295" t="s">
        <v>309</v>
      </c>
      <c r="F56" s="288"/>
      <c r="G56" s="289"/>
      <c r="H56" s="155" t="s">
        <v>309</v>
      </c>
      <c r="I56" s="155" t="s">
        <v>488</v>
      </c>
      <c r="J56" s="160" t="s">
        <v>328</v>
      </c>
      <c r="K56" s="296" t="s">
        <v>565</v>
      </c>
      <c r="L56" s="288"/>
      <c r="M56" s="289"/>
      <c r="N56" s="295" t="s">
        <v>309</v>
      </c>
      <c r="O56" s="288"/>
      <c r="P56" s="289"/>
    </row>
    <row r="57" spans="1:16" ht="14.25" customHeight="1">
      <c r="A57" s="295" t="s">
        <v>309</v>
      </c>
      <c r="B57" s="288"/>
      <c r="C57" s="289"/>
      <c r="D57" s="150"/>
      <c r="E57" s="295" t="s">
        <v>309</v>
      </c>
      <c r="F57" s="288"/>
      <c r="G57" s="289"/>
      <c r="H57" s="155" t="s">
        <v>309</v>
      </c>
      <c r="I57" s="155" t="s">
        <v>611</v>
      </c>
      <c r="J57" s="160" t="s">
        <v>330</v>
      </c>
      <c r="K57" s="296" t="s">
        <v>567</v>
      </c>
      <c r="L57" s="288"/>
      <c r="M57" s="289"/>
      <c r="N57" s="295" t="s">
        <v>612</v>
      </c>
      <c r="O57" s="288"/>
      <c r="P57" s="289"/>
    </row>
    <row r="58" spans="1:16" ht="15" customHeight="1">
      <c r="A58" s="287" t="s">
        <v>309</v>
      </c>
      <c r="B58" s="288"/>
      <c r="C58" s="289"/>
      <c r="D58" s="150"/>
      <c r="E58" s="287" t="s">
        <v>309</v>
      </c>
      <c r="F58" s="288"/>
      <c r="G58" s="289"/>
      <c r="H58" s="158" t="s">
        <v>309</v>
      </c>
      <c r="I58" s="158" t="s">
        <v>613</v>
      </c>
      <c r="J58" s="161" t="s">
        <v>6</v>
      </c>
      <c r="K58" s="290" t="s">
        <v>316</v>
      </c>
      <c r="L58" s="288"/>
      <c r="M58" s="289"/>
      <c r="N58" s="287" t="s">
        <v>614</v>
      </c>
      <c r="O58" s="288"/>
      <c r="P58" s="289"/>
    </row>
    <row r="59" spans="1:16" ht="15" customHeight="1" thickBot="1">
      <c r="A59" s="291" t="s">
        <v>315</v>
      </c>
      <c r="B59" s="292"/>
      <c r="C59" s="293"/>
      <c r="D59" s="150"/>
      <c r="E59" s="291" t="s">
        <v>309</v>
      </c>
      <c r="F59" s="292"/>
      <c r="G59" s="293"/>
      <c r="H59" s="164" t="s">
        <v>315</v>
      </c>
      <c r="I59" s="164" t="s">
        <v>615</v>
      </c>
      <c r="J59" s="165" t="s">
        <v>356</v>
      </c>
      <c r="K59" s="294" t="s">
        <v>316</v>
      </c>
      <c r="L59" s="292"/>
      <c r="M59" s="293"/>
      <c r="N59" s="291" t="s">
        <v>616</v>
      </c>
      <c r="O59" s="292"/>
      <c r="P59" s="293"/>
    </row>
    <row r="60" spans="1:16" ht="15" thickTop="1">
      <c r="A60" s="287" t="s">
        <v>309</v>
      </c>
      <c r="B60" s="288"/>
      <c r="C60" s="289"/>
      <c r="D60" s="150"/>
      <c r="E60" s="287" t="s">
        <v>309</v>
      </c>
      <c r="F60" s="288"/>
      <c r="G60" s="289"/>
      <c r="H60" s="158" t="s">
        <v>309</v>
      </c>
      <c r="I60" s="158" t="s">
        <v>617</v>
      </c>
      <c r="J60" s="161" t="s">
        <v>357</v>
      </c>
      <c r="K60" s="290" t="s">
        <v>316</v>
      </c>
      <c r="L60" s="288"/>
      <c r="M60" s="289"/>
      <c r="N60" s="287" t="s">
        <v>618</v>
      </c>
      <c r="O60" s="288"/>
      <c r="P60" s="289"/>
    </row>
    <row r="61" spans="1:16" ht="409.5" customHeight="1" hidden="1" thickTop="1">
      <c r="A61" s="299" t="s">
        <v>305</v>
      </c>
      <c r="B61" s="288"/>
      <c r="C61" s="288"/>
      <c r="D61" s="150"/>
      <c r="E61" s="300" t="s">
        <v>305</v>
      </c>
      <c r="F61" s="288"/>
      <c r="G61" s="288"/>
      <c r="H61" s="166" t="s">
        <v>305</v>
      </c>
      <c r="I61" s="166" t="s">
        <v>619</v>
      </c>
      <c r="J61" s="158" t="s">
        <v>358</v>
      </c>
      <c r="K61" s="301" t="s">
        <v>305</v>
      </c>
      <c r="L61" s="288"/>
      <c r="M61" s="289"/>
      <c r="N61" s="287" t="s">
        <v>619</v>
      </c>
      <c r="O61" s="288"/>
      <c r="P61" s="289"/>
    </row>
    <row r="62" spans="1:16" ht="15.7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</row>
    <row r="63" spans="1:16" ht="19.5" customHeight="1">
      <c r="A63" s="150"/>
      <c r="B63" s="297" t="s">
        <v>359</v>
      </c>
      <c r="C63" s="298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</row>
    <row r="64" spans="3:12" ht="0" customHeight="1" hidden="1">
      <c r="C64" s="150"/>
      <c r="D64" s="150"/>
      <c r="E64" s="150"/>
      <c r="F64" s="150"/>
      <c r="G64" s="150"/>
      <c r="H64" s="150"/>
      <c r="I64" s="150"/>
      <c r="J64" s="150"/>
      <c r="K64" s="150"/>
      <c r="L64" s="150"/>
    </row>
    <row r="65" spans="3:12" ht="19.5" customHeight="1">
      <c r="C65" s="302" t="s">
        <v>360</v>
      </c>
      <c r="D65" s="298"/>
      <c r="E65" s="298"/>
      <c r="F65" s="298"/>
      <c r="G65" s="298"/>
      <c r="H65" s="298"/>
      <c r="I65" s="298"/>
      <c r="J65" s="298"/>
      <c r="K65" s="298"/>
      <c r="L65" s="298"/>
    </row>
  </sheetData>
  <sheetProtection/>
  <mergeCells count="237">
    <mergeCell ref="A5:C5"/>
    <mergeCell ref="E5:G5"/>
    <mergeCell ref="K5:M5"/>
    <mergeCell ref="N5:P5"/>
    <mergeCell ref="A1:E1"/>
    <mergeCell ref="N4:P4"/>
    <mergeCell ref="G1:K1"/>
    <mergeCell ref="G2:K2"/>
    <mergeCell ref="G3:K3"/>
    <mergeCell ref="A4:I4"/>
    <mergeCell ref="E7:G7"/>
    <mergeCell ref="K7:M7"/>
    <mergeCell ref="N7:P7"/>
    <mergeCell ref="A6:C6"/>
    <mergeCell ref="E6:G6"/>
    <mergeCell ref="K6:M6"/>
    <mergeCell ref="N6:P6"/>
    <mergeCell ref="K4:M4"/>
    <mergeCell ref="A9:C9"/>
    <mergeCell ref="E9:G9"/>
    <mergeCell ref="K9:M9"/>
    <mergeCell ref="N9:P9"/>
    <mergeCell ref="A8:C8"/>
    <mergeCell ref="E8:G8"/>
    <mergeCell ref="K8:M8"/>
    <mergeCell ref="N8:P8"/>
    <mergeCell ref="A7:C7"/>
    <mergeCell ref="A11:C11"/>
    <mergeCell ref="E11:G11"/>
    <mergeCell ref="K11:M11"/>
    <mergeCell ref="N11:P11"/>
    <mergeCell ref="A10:C10"/>
    <mergeCell ref="E10:G10"/>
    <mergeCell ref="K10:M10"/>
    <mergeCell ref="N10:P10"/>
    <mergeCell ref="A13:C13"/>
    <mergeCell ref="E13:G13"/>
    <mergeCell ref="K13:M13"/>
    <mergeCell ref="N13:P13"/>
    <mergeCell ref="A12:C12"/>
    <mergeCell ref="E12:G12"/>
    <mergeCell ref="K12:M12"/>
    <mergeCell ref="N12:P12"/>
    <mergeCell ref="A15:C15"/>
    <mergeCell ref="E15:G15"/>
    <mergeCell ref="K15:M15"/>
    <mergeCell ref="N15:P15"/>
    <mergeCell ref="A14:C14"/>
    <mergeCell ref="E14:G14"/>
    <mergeCell ref="K14:M14"/>
    <mergeCell ref="N14:P14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27:C27"/>
    <mergeCell ref="E27:G27"/>
    <mergeCell ref="K27:M27"/>
    <mergeCell ref="N27:P27"/>
    <mergeCell ref="A28:C28"/>
    <mergeCell ref="E28:G28"/>
    <mergeCell ref="K28:M28"/>
    <mergeCell ref="N28:P28"/>
    <mergeCell ref="A29:C29"/>
    <mergeCell ref="E29:G29"/>
    <mergeCell ref="K29:M29"/>
    <mergeCell ref="N29:P29"/>
    <mergeCell ref="A30:C30"/>
    <mergeCell ref="E30:G30"/>
    <mergeCell ref="K30:M30"/>
    <mergeCell ref="N30:P30"/>
    <mergeCell ref="A31:C31"/>
    <mergeCell ref="E31:G31"/>
    <mergeCell ref="K31:M31"/>
    <mergeCell ref="N31:P31"/>
    <mergeCell ref="A32:C32"/>
    <mergeCell ref="E32:G32"/>
    <mergeCell ref="K32:M32"/>
    <mergeCell ref="N32:P32"/>
    <mergeCell ref="A33:C33"/>
    <mergeCell ref="E33:G33"/>
    <mergeCell ref="K33:M33"/>
    <mergeCell ref="N33:P33"/>
    <mergeCell ref="A34:C34"/>
    <mergeCell ref="E34:G34"/>
    <mergeCell ref="K34:M34"/>
    <mergeCell ref="N34:P34"/>
    <mergeCell ref="A35:C35"/>
    <mergeCell ref="E35:G35"/>
    <mergeCell ref="K35:M35"/>
    <mergeCell ref="N35:P35"/>
    <mergeCell ref="A36:C36"/>
    <mergeCell ref="E36:G36"/>
    <mergeCell ref="K36:M36"/>
    <mergeCell ref="N36:P36"/>
    <mergeCell ref="A37:C37"/>
    <mergeCell ref="E37:G37"/>
    <mergeCell ref="K37:M37"/>
    <mergeCell ref="N37:P37"/>
    <mergeCell ref="A38:C38"/>
    <mergeCell ref="E38:G38"/>
    <mergeCell ref="K38:M38"/>
    <mergeCell ref="N38:P38"/>
    <mergeCell ref="A39:C39"/>
    <mergeCell ref="E39:G39"/>
    <mergeCell ref="K39:M39"/>
    <mergeCell ref="N39:P39"/>
    <mergeCell ref="A40:C40"/>
    <mergeCell ref="E40:G40"/>
    <mergeCell ref="K40:M40"/>
    <mergeCell ref="N40:P40"/>
    <mergeCell ref="A41:C41"/>
    <mergeCell ref="E41:G41"/>
    <mergeCell ref="K41:M41"/>
    <mergeCell ref="N41:P41"/>
    <mergeCell ref="A42:C42"/>
    <mergeCell ref="E42:G42"/>
    <mergeCell ref="K42:M42"/>
    <mergeCell ref="N42:P42"/>
    <mergeCell ref="A43:C43"/>
    <mergeCell ref="E43:G43"/>
    <mergeCell ref="K43:M43"/>
    <mergeCell ref="N43:P43"/>
    <mergeCell ref="A45:C45"/>
    <mergeCell ref="E45:G45"/>
    <mergeCell ref="K45:M45"/>
    <mergeCell ref="N45:P45"/>
    <mergeCell ref="A44:C44"/>
    <mergeCell ref="E44:G44"/>
    <mergeCell ref="K44:M44"/>
    <mergeCell ref="N44:P44"/>
    <mergeCell ref="A46:C46"/>
    <mergeCell ref="E46:G46"/>
    <mergeCell ref="K46:M46"/>
    <mergeCell ref="N46:P46"/>
    <mergeCell ref="A47:C47"/>
    <mergeCell ref="E47:G47"/>
    <mergeCell ref="K47:M47"/>
    <mergeCell ref="N47:P47"/>
    <mergeCell ref="A48:C48"/>
    <mergeCell ref="E48:G48"/>
    <mergeCell ref="K48:M48"/>
    <mergeCell ref="N48:P48"/>
    <mergeCell ref="A49:C49"/>
    <mergeCell ref="E49:G49"/>
    <mergeCell ref="K49:M49"/>
    <mergeCell ref="N49:P49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E55:G55"/>
    <mergeCell ref="K55:M55"/>
    <mergeCell ref="N55:P55"/>
    <mergeCell ref="C65:L65"/>
    <mergeCell ref="A52:C52"/>
    <mergeCell ref="E52:G52"/>
    <mergeCell ref="K52:M52"/>
    <mergeCell ref="N52:P52"/>
    <mergeCell ref="A53:C53"/>
    <mergeCell ref="E53:G53"/>
    <mergeCell ref="B63:C63"/>
    <mergeCell ref="A61:C61"/>
    <mergeCell ref="E61:G61"/>
    <mergeCell ref="K61:M61"/>
    <mergeCell ref="N61:P61"/>
    <mergeCell ref="A54:C54"/>
    <mergeCell ref="E54:G54"/>
    <mergeCell ref="K54:M54"/>
    <mergeCell ref="N54:P54"/>
    <mergeCell ref="A55:C55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60:C60"/>
    <mergeCell ref="E60:G60"/>
    <mergeCell ref="K60:M60"/>
    <mergeCell ref="N60:P60"/>
    <mergeCell ref="A58:C58"/>
    <mergeCell ref="E58:G58"/>
    <mergeCell ref="K58:M58"/>
    <mergeCell ref="N58:P58"/>
    <mergeCell ref="A59:C59"/>
    <mergeCell ref="E59:G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70"/>
  <sheetViews>
    <sheetView tabSelected="1" zoomScalePageLayoutView="0" workbookViewId="0" topLeftCell="A2">
      <selection activeCell="A5" sqref="A5:F5"/>
    </sheetView>
  </sheetViews>
  <sheetFormatPr defaultColWidth="9.140625" defaultRowHeight="12.75"/>
  <cols>
    <col min="1" max="1" width="47.57421875" style="139" customWidth="1"/>
    <col min="2" max="2" width="4.28125" style="139" hidden="1" customWidth="1"/>
    <col min="3" max="3" width="11.140625" style="139" customWidth="1"/>
    <col min="4" max="4" width="15.00390625" style="139" customWidth="1"/>
    <col min="5" max="5" width="7.28125" style="139" customWidth="1"/>
    <col min="6" max="6" width="7.8515625" style="139" customWidth="1"/>
    <col min="7" max="7" width="0.2890625" style="139" customWidth="1"/>
    <col min="8" max="16384" width="9.140625" style="139" customWidth="1"/>
  </cols>
  <sheetData>
    <row r="1" ht="0" customHeight="1" hidden="1"/>
    <row r="2" ht="1.5" customHeight="1"/>
    <row r="3" spans="1:6" ht="17.25" customHeight="1">
      <c r="A3" s="327" t="s">
        <v>35</v>
      </c>
      <c r="B3" s="328"/>
      <c r="C3" s="328"/>
      <c r="D3" s="328"/>
      <c r="E3" s="328"/>
      <c r="F3" s="328"/>
    </row>
    <row r="4" ht="0.75" customHeight="1"/>
    <row r="5" spans="1:6" ht="17.25" customHeight="1">
      <c r="A5" s="329" t="s">
        <v>620</v>
      </c>
      <c r="B5" s="328"/>
      <c r="C5" s="328"/>
      <c r="D5" s="328"/>
      <c r="E5" s="328"/>
      <c r="F5" s="328"/>
    </row>
    <row r="6" ht="0" customHeight="1" hidden="1"/>
    <row r="7" spans="1:6" ht="17.25" customHeight="1">
      <c r="A7" s="329" t="s">
        <v>621</v>
      </c>
      <c r="B7" s="328"/>
      <c r="C7" s="328"/>
      <c r="D7" s="328"/>
      <c r="E7" s="328"/>
      <c r="F7" s="328"/>
    </row>
    <row r="8" ht="1.5" customHeight="1" hidden="1"/>
    <row r="9" spans="1:6" ht="18" customHeight="1">
      <c r="A9" s="330" t="s">
        <v>622</v>
      </c>
      <c r="B9" s="328"/>
      <c r="C9" s="328"/>
      <c r="D9" s="328"/>
      <c r="E9" s="328"/>
      <c r="F9" s="328"/>
    </row>
    <row r="10" ht="6" customHeight="1"/>
    <row r="11" ht="0.75" customHeight="1"/>
    <row r="12" spans="1:7" ht="14.25">
      <c r="A12" s="322" t="s">
        <v>8</v>
      </c>
      <c r="B12" s="321"/>
      <c r="C12" s="197" t="s">
        <v>0</v>
      </c>
      <c r="D12" s="197" t="s">
        <v>623</v>
      </c>
      <c r="E12" s="322" t="s">
        <v>624</v>
      </c>
      <c r="F12" s="320"/>
      <c r="G12" s="321"/>
    </row>
    <row r="13" spans="1:7" ht="14.25">
      <c r="A13" s="325" t="s">
        <v>625</v>
      </c>
      <c r="B13" s="321"/>
      <c r="C13" s="198" t="s">
        <v>713</v>
      </c>
      <c r="D13" s="199">
        <v>2644</v>
      </c>
      <c r="E13" s="326">
        <v>0</v>
      </c>
      <c r="F13" s="320"/>
      <c r="G13" s="321"/>
    </row>
    <row r="14" spans="1:7" ht="14.25">
      <c r="A14" s="325" t="s">
        <v>626</v>
      </c>
      <c r="B14" s="321"/>
      <c r="C14" s="198" t="s">
        <v>714</v>
      </c>
      <c r="D14" s="199">
        <v>5176552.69</v>
      </c>
      <c r="E14" s="326">
        <v>0</v>
      </c>
      <c r="F14" s="320"/>
      <c r="G14" s="321"/>
    </row>
    <row r="15" spans="1:7" ht="14.25">
      <c r="A15" s="325" t="s">
        <v>627</v>
      </c>
      <c r="B15" s="321"/>
      <c r="C15" s="198" t="s">
        <v>714</v>
      </c>
      <c r="D15" s="199">
        <v>8492052.18</v>
      </c>
      <c r="E15" s="326">
        <v>0</v>
      </c>
      <c r="F15" s="320"/>
      <c r="G15" s="321"/>
    </row>
    <row r="16" spans="1:7" ht="14.25">
      <c r="A16" s="325" t="s">
        <v>628</v>
      </c>
      <c r="B16" s="321"/>
      <c r="C16" s="198" t="s">
        <v>714</v>
      </c>
      <c r="D16" s="199">
        <v>4876192.4</v>
      </c>
      <c r="E16" s="326">
        <v>0</v>
      </c>
      <c r="F16" s="320"/>
      <c r="G16" s="321"/>
    </row>
    <row r="17" spans="1:7" ht="14.25">
      <c r="A17" s="325" t="s">
        <v>629</v>
      </c>
      <c r="B17" s="321"/>
      <c r="C17" s="198" t="s">
        <v>714</v>
      </c>
      <c r="D17" s="199">
        <v>336828.16</v>
      </c>
      <c r="E17" s="326">
        <v>0</v>
      </c>
      <c r="F17" s="320"/>
      <c r="G17" s="321"/>
    </row>
    <row r="18" spans="1:7" ht="14.25">
      <c r="A18" s="325" t="s">
        <v>630</v>
      </c>
      <c r="B18" s="321"/>
      <c r="C18" s="198" t="s">
        <v>715</v>
      </c>
      <c r="D18" s="199">
        <v>15005898.36</v>
      </c>
      <c r="E18" s="326">
        <v>0</v>
      </c>
      <c r="F18" s="320"/>
      <c r="G18" s="321"/>
    </row>
    <row r="19" spans="1:7" ht="14.25">
      <c r="A19" s="325" t="s">
        <v>318</v>
      </c>
      <c r="B19" s="321"/>
      <c r="C19" s="198" t="s">
        <v>716</v>
      </c>
      <c r="D19" s="199">
        <v>3900</v>
      </c>
      <c r="E19" s="326">
        <v>0</v>
      </c>
      <c r="F19" s="320"/>
      <c r="G19" s="321"/>
    </row>
    <row r="20" spans="1:7" ht="14.25">
      <c r="A20" s="325" t="s">
        <v>317</v>
      </c>
      <c r="B20" s="321"/>
      <c r="C20" s="198" t="s">
        <v>717</v>
      </c>
      <c r="D20" s="199">
        <v>2633.51</v>
      </c>
      <c r="E20" s="326">
        <v>0</v>
      </c>
      <c r="F20" s="320"/>
      <c r="G20" s="321"/>
    </row>
    <row r="21" spans="1:7" ht="14.25">
      <c r="A21" s="325" t="s">
        <v>319</v>
      </c>
      <c r="B21" s="321"/>
      <c r="C21" s="198" t="s">
        <v>718</v>
      </c>
      <c r="D21" s="199">
        <v>814260</v>
      </c>
      <c r="E21" s="326">
        <v>0</v>
      </c>
      <c r="F21" s="320"/>
      <c r="G21" s="321"/>
    </row>
    <row r="22" spans="1:7" ht="14.25">
      <c r="A22" s="325" t="s">
        <v>229</v>
      </c>
      <c r="B22" s="321"/>
      <c r="C22" s="198" t="s">
        <v>719</v>
      </c>
      <c r="D22" s="199">
        <v>0</v>
      </c>
      <c r="E22" s="326">
        <v>41567</v>
      </c>
      <c r="F22" s="320"/>
      <c r="G22" s="321"/>
    </row>
    <row r="23" spans="1:7" ht="14.25">
      <c r="A23" s="325" t="s">
        <v>321</v>
      </c>
      <c r="B23" s="321"/>
      <c r="C23" s="198" t="s">
        <v>720</v>
      </c>
      <c r="D23" s="199">
        <v>0</v>
      </c>
      <c r="E23" s="326">
        <v>12050.95</v>
      </c>
      <c r="F23" s="320"/>
      <c r="G23" s="321"/>
    </row>
    <row r="24" spans="1:7" ht="14.25">
      <c r="A24" s="325" t="s">
        <v>322</v>
      </c>
      <c r="B24" s="321"/>
      <c r="C24" s="198" t="s">
        <v>721</v>
      </c>
      <c r="D24" s="199">
        <v>0</v>
      </c>
      <c r="E24" s="326">
        <v>5610.72</v>
      </c>
      <c r="F24" s="320"/>
      <c r="G24" s="321"/>
    </row>
    <row r="25" spans="1:7" ht="14.25">
      <c r="A25" s="325" t="s">
        <v>323</v>
      </c>
      <c r="B25" s="321"/>
      <c r="C25" s="198" t="s">
        <v>722</v>
      </c>
      <c r="D25" s="199">
        <v>0</v>
      </c>
      <c r="E25" s="326">
        <v>520374</v>
      </c>
      <c r="F25" s="320"/>
      <c r="G25" s="321"/>
    </row>
    <row r="26" spans="1:7" ht="14.25">
      <c r="A26" s="325" t="s">
        <v>327</v>
      </c>
      <c r="B26" s="321"/>
      <c r="C26" s="198" t="s">
        <v>723</v>
      </c>
      <c r="D26" s="199">
        <v>0</v>
      </c>
      <c r="E26" s="326">
        <v>1152188.16</v>
      </c>
      <c r="F26" s="320"/>
      <c r="G26" s="321"/>
    </row>
    <row r="27" spans="1:7" ht="14.25">
      <c r="A27" s="325" t="s">
        <v>631</v>
      </c>
      <c r="B27" s="321"/>
      <c r="C27" s="198" t="s">
        <v>724</v>
      </c>
      <c r="D27" s="199">
        <v>0</v>
      </c>
      <c r="E27" s="326">
        <v>42200</v>
      </c>
      <c r="F27" s="320"/>
      <c r="G27" s="321"/>
    </row>
    <row r="28" spans="1:7" ht="14.25">
      <c r="A28" s="325" t="s">
        <v>632</v>
      </c>
      <c r="B28" s="321"/>
      <c r="C28" s="198" t="s">
        <v>724</v>
      </c>
      <c r="D28" s="199">
        <v>0</v>
      </c>
      <c r="E28" s="326">
        <v>13284.3</v>
      </c>
      <c r="F28" s="320"/>
      <c r="G28" s="321"/>
    </row>
    <row r="29" spans="1:7" ht="14.25">
      <c r="A29" s="325" t="s">
        <v>633</v>
      </c>
      <c r="B29" s="321"/>
      <c r="C29" s="198" t="s">
        <v>724</v>
      </c>
      <c r="D29" s="199">
        <v>0</v>
      </c>
      <c r="E29" s="326">
        <v>96533</v>
      </c>
      <c r="F29" s="320"/>
      <c r="G29" s="321"/>
    </row>
    <row r="30" spans="1:7" ht="14.25">
      <c r="A30" s="325" t="s">
        <v>330</v>
      </c>
      <c r="B30" s="321"/>
      <c r="C30" s="198" t="s">
        <v>725</v>
      </c>
      <c r="D30" s="199">
        <v>0</v>
      </c>
      <c r="E30" s="326">
        <v>11701107.95</v>
      </c>
      <c r="F30" s="320"/>
      <c r="G30" s="321"/>
    </row>
    <row r="31" spans="1:7" ht="14.25">
      <c r="A31" s="325" t="s">
        <v>332</v>
      </c>
      <c r="B31" s="321"/>
      <c r="C31" s="198" t="s">
        <v>726</v>
      </c>
      <c r="D31" s="199">
        <v>0</v>
      </c>
      <c r="E31" s="326">
        <v>15005903.25</v>
      </c>
      <c r="F31" s="320"/>
      <c r="G31" s="321"/>
    </row>
    <row r="32" spans="1:7" ht="14.25">
      <c r="A32" s="325" t="s">
        <v>634</v>
      </c>
      <c r="B32" s="321"/>
      <c r="C32" s="198" t="s">
        <v>727</v>
      </c>
      <c r="D32" s="199">
        <v>0</v>
      </c>
      <c r="E32" s="326">
        <v>347101.25</v>
      </c>
      <c r="F32" s="320"/>
      <c r="G32" s="321"/>
    </row>
    <row r="33" spans="1:7" ht="14.25">
      <c r="A33" s="325" t="s">
        <v>635</v>
      </c>
      <c r="B33" s="321"/>
      <c r="C33" s="198" t="s">
        <v>728</v>
      </c>
      <c r="D33" s="199">
        <v>0</v>
      </c>
      <c r="E33" s="326">
        <v>83086.84</v>
      </c>
      <c r="F33" s="320"/>
      <c r="G33" s="321"/>
    </row>
    <row r="34" spans="1:7" ht="14.25">
      <c r="A34" s="325" t="s">
        <v>636</v>
      </c>
      <c r="B34" s="321"/>
      <c r="C34" s="198" t="s">
        <v>729</v>
      </c>
      <c r="D34" s="199">
        <v>0</v>
      </c>
      <c r="E34" s="326">
        <v>8976</v>
      </c>
      <c r="F34" s="320"/>
      <c r="G34" s="321"/>
    </row>
    <row r="35" spans="1:7" ht="14.25">
      <c r="A35" s="325" t="s">
        <v>637</v>
      </c>
      <c r="B35" s="321"/>
      <c r="C35" s="198" t="s">
        <v>730</v>
      </c>
      <c r="D35" s="199">
        <v>0</v>
      </c>
      <c r="E35" s="326">
        <v>853.6</v>
      </c>
      <c r="F35" s="320"/>
      <c r="G35" s="321"/>
    </row>
    <row r="36" spans="1:7" ht="14.25">
      <c r="A36" s="325" t="s">
        <v>638</v>
      </c>
      <c r="B36" s="321"/>
      <c r="C36" s="198" t="s">
        <v>731</v>
      </c>
      <c r="D36" s="199">
        <v>0</v>
      </c>
      <c r="E36" s="326">
        <v>20</v>
      </c>
      <c r="F36" s="320"/>
      <c r="G36" s="321"/>
    </row>
    <row r="37" spans="1:7" ht="14.25">
      <c r="A37" s="325" t="s">
        <v>639</v>
      </c>
      <c r="B37" s="321"/>
      <c r="C37" s="198" t="s">
        <v>732</v>
      </c>
      <c r="D37" s="199">
        <v>0</v>
      </c>
      <c r="E37" s="326">
        <v>742</v>
      </c>
      <c r="F37" s="320"/>
      <c r="G37" s="321"/>
    </row>
    <row r="38" spans="1:7" ht="14.25">
      <c r="A38" s="325" t="s">
        <v>640</v>
      </c>
      <c r="B38" s="321"/>
      <c r="C38" s="198" t="s">
        <v>733</v>
      </c>
      <c r="D38" s="199">
        <v>0</v>
      </c>
      <c r="E38" s="326">
        <v>130</v>
      </c>
      <c r="F38" s="320"/>
      <c r="G38" s="321"/>
    </row>
    <row r="39" spans="1:7" ht="14.25">
      <c r="A39" s="325" t="s">
        <v>641</v>
      </c>
      <c r="B39" s="321"/>
      <c r="C39" s="198" t="s">
        <v>734</v>
      </c>
      <c r="D39" s="199">
        <v>0</v>
      </c>
      <c r="E39" s="326">
        <v>90</v>
      </c>
      <c r="F39" s="320"/>
      <c r="G39" s="321"/>
    </row>
    <row r="40" spans="1:7" ht="14.25">
      <c r="A40" s="325" t="s">
        <v>642</v>
      </c>
      <c r="B40" s="321"/>
      <c r="C40" s="198" t="s">
        <v>735</v>
      </c>
      <c r="D40" s="199">
        <v>0</v>
      </c>
      <c r="E40" s="326">
        <v>17384</v>
      </c>
      <c r="F40" s="320"/>
      <c r="G40" s="321"/>
    </row>
    <row r="41" spans="1:7" ht="14.25">
      <c r="A41" s="325" t="s">
        <v>643</v>
      </c>
      <c r="B41" s="321"/>
      <c r="C41" s="198" t="s">
        <v>736</v>
      </c>
      <c r="D41" s="199">
        <v>0</v>
      </c>
      <c r="E41" s="326">
        <v>11000</v>
      </c>
      <c r="F41" s="320"/>
      <c r="G41" s="321"/>
    </row>
    <row r="42" spans="1:7" ht="14.25">
      <c r="A42" s="325" t="s">
        <v>644</v>
      </c>
      <c r="B42" s="321"/>
      <c r="C42" s="198" t="s">
        <v>737</v>
      </c>
      <c r="D42" s="199">
        <v>0</v>
      </c>
      <c r="E42" s="326">
        <v>43820</v>
      </c>
      <c r="F42" s="320"/>
      <c r="G42" s="321"/>
    </row>
    <row r="43" spans="1:7" ht="14.25">
      <c r="A43" s="325" t="s">
        <v>645</v>
      </c>
      <c r="B43" s="321"/>
      <c r="C43" s="198" t="s">
        <v>738</v>
      </c>
      <c r="D43" s="199">
        <v>0</v>
      </c>
      <c r="E43" s="326">
        <v>15810</v>
      </c>
      <c r="F43" s="320"/>
      <c r="G43" s="321"/>
    </row>
    <row r="44" spans="1:7" ht="14.25">
      <c r="A44" s="325" t="s">
        <v>646</v>
      </c>
      <c r="B44" s="321"/>
      <c r="C44" s="198" t="s">
        <v>739</v>
      </c>
      <c r="D44" s="199">
        <v>0</v>
      </c>
      <c r="E44" s="326">
        <v>300</v>
      </c>
      <c r="F44" s="320"/>
      <c r="G44" s="321"/>
    </row>
    <row r="45" spans="1:7" ht="14.25">
      <c r="A45" s="325" t="s">
        <v>179</v>
      </c>
      <c r="B45" s="321"/>
      <c r="C45" s="198" t="s">
        <v>740</v>
      </c>
      <c r="D45" s="199">
        <v>0</v>
      </c>
      <c r="E45" s="326">
        <v>120733.66</v>
      </c>
      <c r="F45" s="320"/>
      <c r="G45" s="321"/>
    </row>
    <row r="46" spans="1:7" ht="14.25">
      <c r="A46" s="325" t="s">
        <v>647</v>
      </c>
      <c r="B46" s="321"/>
      <c r="C46" s="198" t="s">
        <v>741</v>
      </c>
      <c r="D46" s="199">
        <v>0</v>
      </c>
      <c r="E46" s="326">
        <v>10</v>
      </c>
      <c r="F46" s="320"/>
      <c r="G46" s="321"/>
    </row>
    <row r="47" spans="1:7" ht="14.25">
      <c r="A47" s="325" t="s">
        <v>648</v>
      </c>
      <c r="B47" s="321"/>
      <c r="C47" s="198" t="s">
        <v>742</v>
      </c>
      <c r="D47" s="199">
        <v>0</v>
      </c>
      <c r="E47" s="326">
        <v>225</v>
      </c>
      <c r="F47" s="320"/>
      <c r="G47" s="321"/>
    </row>
    <row r="48" spans="1:7" ht="14.25">
      <c r="A48" s="325" t="s">
        <v>649</v>
      </c>
      <c r="B48" s="321"/>
      <c r="C48" s="198" t="s">
        <v>743</v>
      </c>
      <c r="D48" s="199">
        <v>0</v>
      </c>
      <c r="E48" s="326">
        <v>138360.22</v>
      </c>
      <c r="F48" s="320"/>
      <c r="G48" s="321"/>
    </row>
    <row r="49" spans="1:7" ht="14.25">
      <c r="A49" s="325" t="s">
        <v>650</v>
      </c>
      <c r="B49" s="321"/>
      <c r="C49" s="198" t="s">
        <v>744</v>
      </c>
      <c r="D49" s="199">
        <v>0</v>
      </c>
      <c r="E49" s="326">
        <v>3904925.99</v>
      </c>
      <c r="F49" s="320"/>
      <c r="G49" s="321"/>
    </row>
    <row r="50" spans="1:7" ht="14.25">
      <c r="A50" s="325" t="s">
        <v>651</v>
      </c>
      <c r="B50" s="321"/>
      <c r="C50" s="198" t="s">
        <v>745</v>
      </c>
      <c r="D50" s="199">
        <v>0</v>
      </c>
      <c r="E50" s="326">
        <v>1694989.12</v>
      </c>
      <c r="F50" s="320"/>
      <c r="G50" s="321"/>
    </row>
    <row r="51" spans="1:7" ht="14.25">
      <c r="A51" s="325" t="s">
        <v>652</v>
      </c>
      <c r="B51" s="321"/>
      <c r="C51" s="198" t="s">
        <v>746</v>
      </c>
      <c r="D51" s="199">
        <v>0</v>
      </c>
      <c r="E51" s="326">
        <v>74737.09</v>
      </c>
      <c r="F51" s="320"/>
      <c r="G51" s="321"/>
    </row>
    <row r="52" spans="1:7" ht="14.25">
      <c r="A52" s="325" t="s">
        <v>653</v>
      </c>
      <c r="B52" s="321"/>
      <c r="C52" s="198" t="s">
        <v>747</v>
      </c>
      <c r="D52" s="199">
        <v>0</v>
      </c>
      <c r="E52" s="326">
        <v>793228.59</v>
      </c>
      <c r="F52" s="320"/>
      <c r="G52" s="321"/>
    </row>
    <row r="53" spans="1:7" ht="14.25">
      <c r="A53" s="325" t="s">
        <v>654</v>
      </c>
      <c r="B53" s="321"/>
      <c r="C53" s="198" t="s">
        <v>748</v>
      </c>
      <c r="D53" s="199">
        <v>0</v>
      </c>
      <c r="E53" s="326">
        <v>1880069.59</v>
      </c>
      <c r="F53" s="320"/>
      <c r="G53" s="321"/>
    </row>
    <row r="54" spans="1:7" ht="14.25">
      <c r="A54" s="325" t="s">
        <v>655</v>
      </c>
      <c r="B54" s="321"/>
      <c r="C54" s="198" t="s">
        <v>749</v>
      </c>
      <c r="D54" s="199">
        <v>0</v>
      </c>
      <c r="E54" s="326">
        <v>20374.67</v>
      </c>
      <c r="F54" s="320"/>
      <c r="G54" s="321"/>
    </row>
    <row r="55" spans="1:7" ht="14.25">
      <c r="A55" s="325" t="s">
        <v>656</v>
      </c>
      <c r="B55" s="321"/>
      <c r="C55" s="198" t="s">
        <v>750</v>
      </c>
      <c r="D55" s="199">
        <v>0</v>
      </c>
      <c r="E55" s="326">
        <v>19604.83</v>
      </c>
      <c r="F55" s="320"/>
      <c r="G55" s="321"/>
    </row>
    <row r="56" spans="1:7" ht="14.25">
      <c r="A56" s="325" t="s">
        <v>657</v>
      </c>
      <c r="B56" s="321"/>
      <c r="C56" s="198" t="s">
        <v>751</v>
      </c>
      <c r="D56" s="199">
        <v>0</v>
      </c>
      <c r="E56" s="326">
        <v>265365</v>
      </c>
      <c r="F56" s="320"/>
      <c r="G56" s="321"/>
    </row>
    <row r="57" spans="1:7" ht="20.25" customHeight="1">
      <c r="A57" s="325" t="s">
        <v>658</v>
      </c>
      <c r="B57" s="321"/>
      <c r="C57" s="198" t="s">
        <v>752</v>
      </c>
      <c r="D57" s="199">
        <v>0</v>
      </c>
      <c r="E57" s="326">
        <v>13705497</v>
      </c>
      <c r="F57" s="320"/>
      <c r="G57" s="321"/>
    </row>
    <row r="58" spans="1:7" ht="14.25">
      <c r="A58" s="201"/>
      <c r="B58" s="196"/>
      <c r="C58" s="198"/>
      <c r="D58" s="199"/>
      <c r="E58" s="323"/>
      <c r="F58" s="324"/>
      <c r="G58" s="196"/>
    </row>
    <row r="59" spans="1:7" ht="14.25">
      <c r="A59" s="322" t="s">
        <v>8</v>
      </c>
      <c r="B59" s="321"/>
      <c r="C59" s="197" t="s">
        <v>0</v>
      </c>
      <c r="D59" s="197" t="s">
        <v>623</v>
      </c>
      <c r="E59" s="322" t="s">
        <v>624</v>
      </c>
      <c r="F59" s="320"/>
      <c r="G59" s="321"/>
    </row>
    <row r="60" spans="1:7" ht="14.25">
      <c r="A60" s="325" t="s">
        <v>334</v>
      </c>
      <c r="B60" s="321"/>
      <c r="C60" s="198" t="s">
        <v>753</v>
      </c>
      <c r="D60" s="199">
        <v>5977327</v>
      </c>
      <c r="E60" s="326">
        <v>0</v>
      </c>
      <c r="F60" s="320"/>
      <c r="G60" s="321"/>
    </row>
    <row r="61" spans="1:7" ht="14.25">
      <c r="A61" s="325" t="s">
        <v>336</v>
      </c>
      <c r="B61" s="321"/>
      <c r="C61" s="198" t="s">
        <v>754</v>
      </c>
      <c r="D61" s="199">
        <v>1621230</v>
      </c>
      <c r="E61" s="326">
        <v>0</v>
      </c>
      <c r="F61" s="320"/>
      <c r="G61" s="321"/>
    </row>
    <row r="62" spans="1:7" ht="14.25">
      <c r="A62" s="325" t="s">
        <v>338</v>
      </c>
      <c r="B62" s="321"/>
      <c r="C62" s="198" t="s">
        <v>755</v>
      </c>
      <c r="D62" s="199">
        <v>4085907</v>
      </c>
      <c r="E62" s="326">
        <v>0</v>
      </c>
      <c r="F62" s="320"/>
      <c r="G62" s="321"/>
    </row>
    <row r="63" spans="1:7" ht="14.25">
      <c r="A63" s="325" t="s">
        <v>340</v>
      </c>
      <c r="B63" s="321"/>
      <c r="C63" s="198" t="s">
        <v>756</v>
      </c>
      <c r="D63" s="199">
        <v>186989</v>
      </c>
      <c r="E63" s="326">
        <v>0</v>
      </c>
      <c r="F63" s="320"/>
      <c r="G63" s="321"/>
    </row>
    <row r="64" spans="1:7" ht="14.25">
      <c r="A64" s="325" t="s">
        <v>342</v>
      </c>
      <c r="B64" s="321"/>
      <c r="C64" s="198" t="s">
        <v>757</v>
      </c>
      <c r="D64" s="199">
        <v>1310288.07</v>
      </c>
      <c r="E64" s="326">
        <v>0</v>
      </c>
      <c r="F64" s="320"/>
      <c r="G64" s="321"/>
    </row>
    <row r="65" spans="1:7" ht="14.25">
      <c r="A65" s="325" t="s">
        <v>344</v>
      </c>
      <c r="B65" s="321"/>
      <c r="C65" s="198" t="s">
        <v>758</v>
      </c>
      <c r="D65" s="199">
        <v>803576.02</v>
      </c>
      <c r="E65" s="326">
        <v>0</v>
      </c>
      <c r="F65" s="320"/>
      <c r="G65" s="321"/>
    </row>
    <row r="66" spans="1:7" ht="14.25">
      <c r="A66" s="325" t="s">
        <v>346</v>
      </c>
      <c r="B66" s="321"/>
      <c r="C66" s="198" t="s">
        <v>759</v>
      </c>
      <c r="D66" s="199">
        <v>123435.39</v>
      </c>
      <c r="E66" s="326">
        <v>0</v>
      </c>
      <c r="F66" s="320"/>
      <c r="G66" s="321"/>
    </row>
    <row r="67" spans="1:7" ht="14.25">
      <c r="A67" s="325" t="s">
        <v>348</v>
      </c>
      <c r="B67" s="321"/>
      <c r="C67" s="198" t="s">
        <v>760</v>
      </c>
      <c r="D67" s="199">
        <v>544000</v>
      </c>
      <c r="E67" s="326">
        <v>0</v>
      </c>
      <c r="F67" s="320"/>
      <c r="G67" s="321"/>
    </row>
    <row r="68" spans="1:7" ht="14.25">
      <c r="A68" s="325" t="s">
        <v>350</v>
      </c>
      <c r="B68" s="321"/>
      <c r="C68" s="198" t="s">
        <v>761</v>
      </c>
      <c r="D68" s="199">
        <v>1428700</v>
      </c>
      <c r="E68" s="326">
        <v>0</v>
      </c>
      <c r="F68" s="320"/>
      <c r="G68" s="321"/>
    </row>
    <row r="69" spans="1:7" ht="14.25">
      <c r="A69" s="325" t="s">
        <v>352</v>
      </c>
      <c r="B69" s="321"/>
      <c r="C69" s="198" t="s">
        <v>762</v>
      </c>
      <c r="D69" s="199">
        <v>945840</v>
      </c>
      <c r="E69" s="326">
        <v>0</v>
      </c>
      <c r="F69" s="320"/>
      <c r="G69" s="321"/>
    </row>
    <row r="70" spans="1:7" ht="14.25">
      <c r="A70" s="316" t="s">
        <v>6</v>
      </c>
      <c r="B70" s="317"/>
      <c r="C70" s="318"/>
      <c r="D70" s="200">
        <v>51738253.78</v>
      </c>
      <c r="E70" s="319">
        <v>51738253.78</v>
      </c>
      <c r="F70" s="320"/>
      <c r="G70" s="321"/>
    </row>
    <row r="71" ht="409.5" customHeight="1" hidden="1"/>
  </sheetData>
  <sheetProtection/>
  <mergeCells count="121">
    <mergeCell ref="A3:F3"/>
    <mergeCell ref="A5:F5"/>
    <mergeCell ref="A7:F7"/>
    <mergeCell ref="A9:F9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60:B60"/>
    <mergeCell ref="E60:G60"/>
    <mergeCell ref="A61:B61"/>
    <mergeCell ref="E61:G61"/>
    <mergeCell ref="A62:B62"/>
    <mergeCell ref="E62:G62"/>
    <mergeCell ref="A63:B63"/>
    <mergeCell ref="E63:G63"/>
    <mergeCell ref="E69:G69"/>
    <mergeCell ref="A64:B64"/>
    <mergeCell ref="E64:G64"/>
    <mergeCell ref="A65:B65"/>
    <mergeCell ref="E65:G65"/>
    <mergeCell ref="A66:B66"/>
    <mergeCell ref="E66:G66"/>
    <mergeCell ref="A70:C70"/>
    <mergeCell ref="E70:G70"/>
    <mergeCell ref="A59:B59"/>
    <mergeCell ref="E59:G59"/>
    <mergeCell ref="E58:F58"/>
    <mergeCell ref="A67:B67"/>
    <mergeCell ref="E67:G67"/>
    <mergeCell ref="A68:B68"/>
    <mergeCell ref="E68:G68"/>
    <mergeCell ref="A69:B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2"/>
  <sheetViews>
    <sheetView zoomScale="70" zoomScaleNormal="70" zoomScalePageLayoutView="0" workbookViewId="0" topLeftCell="A55">
      <selection activeCell="AM16" activeCellId="5" sqref="Y14 AN23 AD13 Y15 AL16 AM15:AM16"/>
    </sheetView>
  </sheetViews>
  <sheetFormatPr defaultColWidth="9.140625" defaultRowHeight="12.75"/>
  <cols>
    <col min="1" max="1" width="0.71875" style="139" customWidth="1"/>
    <col min="2" max="2" width="10.28125" style="139" customWidth="1"/>
    <col min="3" max="3" width="2.140625" style="139" customWidth="1"/>
    <col min="4" max="4" width="6.28125" style="139" customWidth="1"/>
    <col min="5" max="5" width="3.8515625" style="139" hidden="1" customWidth="1"/>
    <col min="6" max="6" width="22.7109375" style="139" customWidth="1"/>
    <col min="7" max="7" width="1.7109375" style="139" hidden="1" customWidth="1"/>
    <col min="8" max="8" width="4.421875" style="139" hidden="1" customWidth="1"/>
    <col min="9" max="9" width="8.140625" style="139" customWidth="1"/>
    <col min="10" max="10" width="7.8515625" style="139" customWidth="1"/>
    <col min="11" max="11" width="3.140625" style="139" customWidth="1"/>
    <col min="12" max="12" width="17.421875" style="139" hidden="1" customWidth="1"/>
    <col min="13" max="13" width="14.57421875" style="139" customWidth="1"/>
    <col min="14" max="14" width="0.13671875" style="139" customWidth="1"/>
    <col min="15" max="17" width="14.57421875" style="139" customWidth="1"/>
    <col min="18" max="18" width="2.140625" style="139" hidden="1" customWidth="1"/>
    <col min="19" max="19" width="0.2890625" style="139" hidden="1" customWidth="1"/>
    <col min="20" max="20" width="4.140625" style="139" hidden="1" customWidth="1"/>
    <col min="21" max="21" width="13.8515625" style="139" customWidth="1"/>
    <col min="22" max="27" width="14.57421875" style="139" customWidth="1"/>
    <col min="28" max="28" width="15.8515625" style="139" customWidth="1"/>
    <col min="29" max="16384" width="9.140625" style="139" customWidth="1"/>
  </cols>
  <sheetData>
    <row r="1" spans="1:28" ht="17.25" customHeight="1">
      <c r="A1" s="335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17.25" customHeight="1">
      <c r="A2" s="335" t="s">
        <v>362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150"/>
      <c r="U2" s="150"/>
      <c r="V2" s="150"/>
      <c r="W2" s="150"/>
      <c r="X2" s="150"/>
      <c r="Y2" s="150"/>
      <c r="Z2" s="150"/>
      <c r="AA2" s="150"/>
      <c r="AB2" s="150"/>
    </row>
    <row r="3" spans="1:28" ht="13.5" customHeight="1">
      <c r="A3" s="345" t="s">
        <v>659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150"/>
      <c r="U3" s="150"/>
      <c r="V3" s="150"/>
      <c r="W3" s="150"/>
      <c r="X3" s="150"/>
      <c r="Y3" s="150"/>
      <c r="Z3" s="150"/>
      <c r="AA3" s="150"/>
      <c r="AB3" s="150"/>
    </row>
    <row r="4" spans="1:28" ht="16.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351" t="s">
        <v>363</v>
      </c>
      <c r="N4" s="307"/>
      <c r="O4" s="308"/>
      <c r="P4" s="351" t="s">
        <v>364</v>
      </c>
      <c r="Q4" s="351" t="s">
        <v>365</v>
      </c>
      <c r="R4" s="307"/>
      <c r="S4" s="307"/>
      <c r="T4" s="307"/>
      <c r="U4" s="308"/>
      <c r="V4" s="351" t="s">
        <v>366</v>
      </c>
      <c r="W4" s="351" t="s">
        <v>367</v>
      </c>
      <c r="X4" s="351" t="s">
        <v>368</v>
      </c>
      <c r="Y4" s="308"/>
      <c r="Z4" s="351" t="s">
        <v>437</v>
      </c>
      <c r="AA4" s="351" t="s">
        <v>369</v>
      </c>
      <c r="AB4" s="309" t="s">
        <v>6</v>
      </c>
    </row>
    <row r="5" spans="1:28" ht="7.5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359"/>
      <c r="L5" s="172"/>
      <c r="M5" s="353"/>
      <c r="N5" s="355"/>
      <c r="O5" s="354"/>
      <c r="P5" s="352"/>
      <c r="Q5" s="353"/>
      <c r="R5" s="355"/>
      <c r="S5" s="355"/>
      <c r="T5" s="355"/>
      <c r="U5" s="354"/>
      <c r="V5" s="352"/>
      <c r="W5" s="352"/>
      <c r="X5" s="353"/>
      <c r="Y5" s="354"/>
      <c r="Z5" s="352"/>
      <c r="AA5" s="352"/>
      <c r="AB5" s="357"/>
    </row>
    <row r="6" spans="1:28" ht="14.25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350"/>
      <c r="L6" s="172"/>
      <c r="M6" s="360" t="s">
        <v>370</v>
      </c>
      <c r="N6" s="348"/>
      <c r="O6" s="347"/>
      <c r="P6" s="173" t="s">
        <v>371</v>
      </c>
      <c r="Q6" s="360" t="s">
        <v>372</v>
      </c>
      <c r="R6" s="348"/>
      <c r="S6" s="348"/>
      <c r="T6" s="348"/>
      <c r="U6" s="347"/>
      <c r="V6" s="173" t="s">
        <v>373</v>
      </c>
      <c r="W6" s="173" t="s">
        <v>374</v>
      </c>
      <c r="X6" s="360" t="s">
        <v>375</v>
      </c>
      <c r="Y6" s="347"/>
      <c r="Z6" s="173" t="s">
        <v>438</v>
      </c>
      <c r="AA6" s="173" t="s">
        <v>376</v>
      </c>
      <c r="AB6" s="357"/>
    </row>
    <row r="7" spans="1:28" ht="14.2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350"/>
      <c r="L7" s="172"/>
      <c r="M7" s="356" t="s">
        <v>378</v>
      </c>
      <c r="N7" s="356" t="s">
        <v>379</v>
      </c>
      <c r="O7" s="308"/>
      <c r="P7" s="356" t="s">
        <v>380</v>
      </c>
      <c r="Q7" s="356" t="s">
        <v>381</v>
      </c>
      <c r="R7" s="307"/>
      <c r="S7" s="307"/>
      <c r="T7" s="308"/>
      <c r="U7" s="356" t="s">
        <v>382</v>
      </c>
      <c r="V7" s="356" t="s">
        <v>383</v>
      </c>
      <c r="W7" s="356" t="s">
        <v>384</v>
      </c>
      <c r="X7" s="356" t="s">
        <v>446</v>
      </c>
      <c r="Y7" s="356" t="s">
        <v>385</v>
      </c>
      <c r="Z7" s="356" t="s">
        <v>439</v>
      </c>
      <c r="AA7" s="356" t="s">
        <v>334</v>
      </c>
      <c r="AB7" s="357"/>
    </row>
    <row r="8" spans="1:28" ht="14.25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357"/>
      <c r="N8" s="361"/>
      <c r="O8" s="344"/>
      <c r="P8" s="357"/>
      <c r="Q8" s="361"/>
      <c r="R8" s="298"/>
      <c r="S8" s="298"/>
      <c r="T8" s="344"/>
      <c r="U8" s="357"/>
      <c r="V8" s="357"/>
      <c r="W8" s="357"/>
      <c r="X8" s="357"/>
      <c r="Y8" s="357"/>
      <c r="Z8" s="357"/>
      <c r="AA8" s="357"/>
      <c r="AB8" s="357"/>
    </row>
    <row r="9" spans="1:28" ht="14.25">
      <c r="A9" s="349" t="s">
        <v>386</v>
      </c>
      <c r="B9" s="350"/>
      <c r="C9" s="350"/>
      <c r="D9" s="171"/>
      <c r="E9" s="171"/>
      <c r="F9" s="171"/>
      <c r="G9" s="171"/>
      <c r="H9" s="171"/>
      <c r="I9" s="171"/>
      <c r="J9" s="171"/>
      <c r="K9" s="171"/>
      <c r="L9" s="172"/>
      <c r="M9" s="357"/>
      <c r="N9" s="361"/>
      <c r="O9" s="344"/>
      <c r="P9" s="357"/>
      <c r="Q9" s="361"/>
      <c r="R9" s="298"/>
      <c r="S9" s="298"/>
      <c r="T9" s="344"/>
      <c r="U9" s="357"/>
      <c r="V9" s="357"/>
      <c r="W9" s="357"/>
      <c r="X9" s="357"/>
      <c r="Y9" s="357"/>
      <c r="Z9" s="357"/>
      <c r="AA9" s="357"/>
      <c r="AB9" s="357"/>
    </row>
    <row r="10" spans="1:28" ht="14.2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  <c r="M10" s="352"/>
      <c r="N10" s="353"/>
      <c r="O10" s="354"/>
      <c r="P10" s="352"/>
      <c r="Q10" s="353"/>
      <c r="R10" s="355"/>
      <c r="S10" s="355"/>
      <c r="T10" s="354"/>
      <c r="U10" s="352"/>
      <c r="V10" s="352"/>
      <c r="W10" s="352"/>
      <c r="X10" s="352"/>
      <c r="Y10" s="352"/>
      <c r="Z10" s="352"/>
      <c r="AA10" s="352"/>
      <c r="AB10" s="357"/>
    </row>
    <row r="11" spans="1:28" ht="14.25" customHeight="1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6"/>
      <c r="M11" s="177" t="s">
        <v>387</v>
      </c>
      <c r="N11" s="346" t="s">
        <v>388</v>
      </c>
      <c r="O11" s="347"/>
      <c r="P11" s="177" t="s">
        <v>389</v>
      </c>
      <c r="Q11" s="346" t="s">
        <v>390</v>
      </c>
      <c r="R11" s="348"/>
      <c r="S11" s="348"/>
      <c r="T11" s="347"/>
      <c r="U11" s="177" t="s">
        <v>391</v>
      </c>
      <c r="V11" s="177" t="s">
        <v>392</v>
      </c>
      <c r="W11" s="177" t="s">
        <v>393</v>
      </c>
      <c r="X11" s="177" t="s">
        <v>449</v>
      </c>
      <c r="Y11" s="177" t="s">
        <v>394</v>
      </c>
      <c r="Z11" s="177" t="s">
        <v>440</v>
      </c>
      <c r="AA11" s="177" t="s">
        <v>395</v>
      </c>
      <c r="AB11" s="358"/>
    </row>
    <row r="12" spans="1:28" ht="14.25" customHeight="1">
      <c r="A12" s="337" t="s">
        <v>305</v>
      </c>
      <c r="B12" s="340" t="s">
        <v>334</v>
      </c>
      <c r="C12" s="343" t="s">
        <v>660</v>
      </c>
      <c r="D12" s="308"/>
      <c r="E12" s="179" t="s">
        <v>305</v>
      </c>
      <c r="F12" s="180" t="s">
        <v>396</v>
      </c>
      <c r="G12" s="336" t="s">
        <v>661</v>
      </c>
      <c r="H12" s="288"/>
      <c r="I12" s="289"/>
      <c r="J12" s="331" t="s">
        <v>397</v>
      </c>
      <c r="K12" s="288"/>
      <c r="L12" s="289"/>
      <c r="M12" s="181">
        <v>0</v>
      </c>
      <c r="N12" s="333">
        <v>0</v>
      </c>
      <c r="O12" s="289"/>
      <c r="P12" s="181">
        <v>0</v>
      </c>
      <c r="Q12" s="333">
        <v>0</v>
      </c>
      <c r="R12" s="288"/>
      <c r="S12" s="288"/>
      <c r="T12" s="289"/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6802</v>
      </c>
      <c r="AB12" s="181">
        <v>6802</v>
      </c>
    </row>
    <row r="13" spans="1:28" ht="14.25" customHeight="1">
      <c r="A13" s="338"/>
      <c r="B13" s="341"/>
      <c r="C13" s="298"/>
      <c r="D13" s="344"/>
      <c r="E13" s="179" t="s">
        <v>305</v>
      </c>
      <c r="F13" s="180" t="s">
        <v>398</v>
      </c>
      <c r="G13" s="336" t="s">
        <v>662</v>
      </c>
      <c r="H13" s="288"/>
      <c r="I13" s="289"/>
      <c r="J13" s="331" t="s">
        <v>397</v>
      </c>
      <c r="K13" s="288"/>
      <c r="L13" s="289"/>
      <c r="M13" s="181">
        <v>0</v>
      </c>
      <c r="N13" s="333">
        <v>0</v>
      </c>
      <c r="O13" s="289"/>
      <c r="P13" s="181">
        <v>0</v>
      </c>
      <c r="Q13" s="333">
        <v>0</v>
      </c>
      <c r="R13" s="288"/>
      <c r="S13" s="288"/>
      <c r="T13" s="289"/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624300</v>
      </c>
      <c r="AB13" s="181">
        <v>624300</v>
      </c>
    </row>
    <row r="14" spans="1:28" ht="14.25" customHeight="1">
      <c r="A14" s="338"/>
      <c r="B14" s="341"/>
      <c r="C14" s="298"/>
      <c r="D14" s="344"/>
      <c r="E14" s="179" t="s">
        <v>305</v>
      </c>
      <c r="F14" s="180" t="s">
        <v>399</v>
      </c>
      <c r="G14" s="336" t="s">
        <v>663</v>
      </c>
      <c r="H14" s="288"/>
      <c r="I14" s="289"/>
      <c r="J14" s="331" t="s">
        <v>397</v>
      </c>
      <c r="K14" s="288"/>
      <c r="L14" s="289"/>
      <c r="M14" s="181">
        <v>0</v>
      </c>
      <c r="N14" s="333">
        <v>0</v>
      </c>
      <c r="O14" s="289"/>
      <c r="P14" s="181">
        <v>0</v>
      </c>
      <c r="Q14" s="333">
        <v>0</v>
      </c>
      <c r="R14" s="288"/>
      <c r="S14" s="288"/>
      <c r="T14" s="289"/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1">
        <v>0</v>
      </c>
      <c r="AA14" s="181">
        <v>179200</v>
      </c>
      <c r="AB14" s="181">
        <v>179200</v>
      </c>
    </row>
    <row r="15" spans="1:28" ht="14.25" customHeight="1">
      <c r="A15" s="338"/>
      <c r="B15" s="341"/>
      <c r="C15" s="298"/>
      <c r="D15" s="344"/>
      <c r="E15" s="179" t="s">
        <v>305</v>
      </c>
      <c r="F15" s="180" t="s">
        <v>400</v>
      </c>
      <c r="G15" s="336" t="s">
        <v>664</v>
      </c>
      <c r="H15" s="288"/>
      <c r="I15" s="289"/>
      <c r="J15" s="331" t="s">
        <v>397</v>
      </c>
      <c r="K15" s="288"/>
      <c r="L15" s="289"/>
      <c r="M15" s="181">
        <v>0</v>
      </c>
      <c r="N15" s="333">
        <v>0</v>
      </c>
      <c r="O15" s="289"/>
      <c r="P15" s="181">
        <v>0</v>
      </c>
      <c r="Q15" s="333">
        <v>0</v>
      </c>
      <c r="R15" s="288"/>
      <c r="S15" s="288"/>
      <c r="T15" s="289"/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1500</v>
      </c>
      <c r="AB15" s="181">
        <v>1500</v>
      </c>
    </row>
    <row r="16" spans="1:28" ht="14.25" customHeight="1">
      <c r="A16" s="338"/>
      <c r="B16" s="341"/>
      <c r="C16" s="298"/>
      <c r="D16" s="344"/>
      <c r="E16" s="179" t="s">
        <v>305</v>
      </c>
      <c r="F16" s="180" t="s">
        <v>401</v>
      </c>
      <c r="G16" s="336" t="s">
        <v>665</v>
      </c>
      <c r="H16" s="288"/>
      <c r="I16" s="289"/>
      <c r="J16" s="331" t="s">
        <v>397</v>
      </c>
      <c r="K16" s="288"/>
      <c r="L16" s="289"/>
      <c r="M16" s="181">
        <v>0</v>
      </c>
      <c r="N16" s="333">
        <v>0</v>
      </c>
      <c r="O16" s="289"/>
      <c r="P16" s="181">
        <v>0</v>
      </c>
      <c r="Q16" s="333">
        <v>0</v>
      </c>
      <c r="R16" s="288"/>
      <c r="S16" s="288"/>
      <c r="T16" s="289"/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</row>
    <row r="17" spans="1:28" ht="14.25" customHeight="1">
      <c r="A17" s="338"/>
      <c r="B17" s="341"/>
      <c r="C17" s="298"/>
      <c r="D17" s="344"/>
      <c r="E17" s="179" t="s">
        <v>305</v>
      </c>
      <c r="F17" s="180" t="s">
        <v>402</v>
      </c>
      <c r="G17" s="336" t="s">
        <v>666</v>
      </c>
      <c r="H17" s="288"/>
      <c r="I17" s="289"/>
      <c r="J17" s="331" t="s">
        <v>397</v>
      </c>
      <c r="K17" s="288"/>
      <c r="L17" s="289"/>
      <c r="M17" s="181">
        <v>0</v>
      </c>
      <c r="N17" s="333">
        <v>0</v>
      </c>
      <c r="O17" s="289"/>
      <c r="P17" s="181">
        <v>0</v>
      </c>
      <c r="Q17" s="333">
        <v>0</v>
      </c>
      <c r="R17" s="288"/>
      <c r="S17" s="288"/>
      <c r="T17" s="289"/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</row>
    <row r="18" spans="1:28" ht="27" customHeight="1">
      <c r="A18" s="338"/>
      <c r="B18" s="341"/>
      <c r="C18" s="298"/>
      <c r="D18" s="344"/>
      <c r="E18" s="179" t="s">
        <v>305</v>
      </c>
      <c r="F18" s="180" t="s">
        <v>403</v>
      </c>
      <c r="G18" s="336" t="s">
        <v>667</v>
      </c>
      <c r="H18" s="288"/>
      <c r="I18" s="289"/>
      <c r="J18" s="331" t="s">
        <v>397</v>
      </c>
      <c r="K18" s="288"/>
      <c r="L18" s="289"/>
      <c r="M18" s="181">
        <v>0</v>
      </c>
      <c r="N18" s="333">
        <v>0</v>
      </c>
      <c r="O18" s="289"/>
      <c r="P18" s="181">
        <v>0</v>
      </c>
      <c r="Q18" s="333">
        <v>0</v>
      </c>
      <c r="R18" s="288"/>
      <c r="S18" s="288"/>
      <c r="T18" s="289"/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</row>
    <row r="19" spans="1:28" ht="14.25" customHeight="1">
      <c r="A19" s="338"/>
      <c r="B19" s="342"/>
      <c r="C19" s="311"/>
      <c r="D19" s="312"/>
      <c r="E19" s="332" t="s">
        <v>441</v>
      </c>
      <c r="F19" s="288"/>
      <c r="G19" s="288"/>
      <c r="H19" s="288"/>
      <c r="I19" s="288"/>
      <c r="J19" s="288"/>
      <c r="K19" s="288"/>
      <c r="L19" s="289"/>
      <c r="M19" s="182">
        <v>0</v>
      </c>
      <c r="N19" s="334">
        <v>0</v>
      </c>
      <c r="O19" s="289"/>
      <c r="P19" s="182">
        <v>0</v>
      </c>
      <c r="Q19" s="334">
        <v>0</v>
      </c>
      <c r="R19" s="288"/>
      <c r="S19" s="288"/>
      <c r="T19" s="289"/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811802</v>
      </c>
      <c r="AB19" s="182">
        <v>811802</v>
      </c>
    </row>
    <row r="20" spans="1:28" ht="14.25" customHeight="1">
      <c r="A20" s="339"/>
      <c r="B20" s="332" t="s">
        <v>12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/>
      <c r="M20" s="182">
        <v>0</v>
      </c>
      <c r="N20" s="334">
        <v>0</v>
      </c>
      <c r="O20" s="289"/>
      <c r="P20" s="182">
        <v>0</v>
      </c>
      <c r="Q20" s="334">
        <v>0</v>
      </c>
      <c r="R20" s="288"/>
      <c r="S20" s="288"/>
      <c r="T20" s="289"/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5977327</v>
      </c>
      <c r="AB20" s="182">
        <v>5977327</v>
      </c>
    </row>
    <row r="21" spans="1:28" ht="14.25" customHeight="1">
      <c r="A21" s="337" t="s">
        <v>305</v>
      </c>
      <c r="B21" s="340" t="s">
        <v>336</v>
      </c>
      <c r="C21" s="343" t="s">
        <v>668</v>
      </c>
      <c r="D21" s="308"/>
      <c r="E21" s="179" t="s">
        <v>305</v>
      </c>
      <c r="F21" s="180" t="s">
        <v>404</v>
      </c>
      <c r="G21" s="336" t="s">
        <v>669</v>
      </c>
      <c r="H21" s="288"/>
      <c r="I21" s="289"/>
      <c r="J21" s="331" t="s">
        <v>397</v>
      </c>
      <c r="K21" s="288"/>
      <c r="L21" s="289"/>
      <c r="M21" s="181">
        <v>42840</v>
      </c>
      <c r="N21" s="333">
        <v>0</v>
      </c>
      <c r="O21" s="289"/>
      <c r="P21" s="181">
        <v>0</v>
      </c>
      <c r="Q21" s="333">
        <v>0</v>
      </c>
      <c r="R21" s="288"/>
      <c r="S21" s="288"/>
      <c r="T21" s="289"/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42840</v>
      </c>
    </row>
    <row r="22" spans="1:28" ht="14.25" customHeight="1">
      <c r="A22" s="338"/>
      <c r="B22" s="341"/>
      <c r="C22" s="298"/>
      <c r="D22" s="344"/>
      <c r="E22" s="179" t="s">
        <v>305</v>
      </c>
      <c r="F22" s="180" t="s">
        <v>405</v>
      </c>
      <c r="G22" s="336" t="s">
        <v>670</v>
      </c>
      <c r="H22" s="288"/>
      <c r="I22" s="289"/>
      <c r="J22" s="331" t="s">
        <v>397</v>
      </c>
      <c r="K22" s="288"/>
      <c r="L22" s="289"/>
      <c r="M22" s="181">
        <v>3510</v>
      </c>
      <c r="N22" s="333">
        <v>0</v>
      </c>
      <c r="O22" s="289"/>
      <c r="P22" s="181">
        <v>0</v>
      </c>
      <c r="Q22" s="333">
        <v>0</v>
      </c>
      <c r="R22" s="288"/>
      <c r="S22" s="288"/>
      <c r="T22" s="289"/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3510</v>
      </c>
    </row>
    <row r="23" spans="1:28" ht="14.25" customHeight="1">
      <c r="A23" s="338"/>
      <c r="B23" s="341"/>
      <c r="C23" s="298"/>
      <c r="D23" s="344"/>
      <c r="E23" s="179" t="s">
        <v>305</v>
      </c>
      <c r="F23" s="180" t="s">
        <v>406</v>
      </c>
      <c r="G23" s="336" t="s">
        <v>671</v>
      </c>
      <c r="H23" s="288"/>
      <c r="I23" s="289"/>
      <c r="J23" s="331" t="s">
        <v>397</v>
      </c>
      <c r="K23" s="288"/>
      <c r="L23" s="289"/>
      <c r="M23" s="181">
        <v>3510</v>
      </c>
      <c r="N23" s="333">
        <v>0</v>
      </c>
      <c r="O23" s="289"/>
      <c r="P23" s="181">
        <v>0</v>
      </c>
      <c r="Q23" s="333">
        <v>0</v>
      </c>
      <c r="R23" s="288"/>
      <c r="S23" s="288"/>
      <c r="T23" s="289"/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3510</v>
      </c>
    </row>
    <row r="24" spans="1:28" ht="14.25" customHeight="1">
      <c r="A24" s="338"/>
      <c r="B24" s="341"/>
      <c r="C24" s="298"/>
      <c r="D24" s="344"/>
      <c r="E24" s="179" t="s">
        <v>305</v>
      </c>
      <c r="F24" s="180" t="s">
        <v>407</v>
      </c>
      <c r="G24" s="336" t="s">
        <v>672</v>
      </c>
      <c r="H24" s="288"/>
      <c r="I24" s="289"/>
      <c r="J24" s="331" t="s">
        <v>397</v>
      </c>
      <c r="K24" s="288"/>
      <c r="L24" s="289"/>
      <c r="M24" s="181">
        <v>7200</v>
      </c>
      <c r="N24" s="333">
        <v>0</v>
      </c>
      <c r="O24" s="289"/>
      <c r="P24" s="181">
        <v>0</v>
      </c>
      <c r="Q24" s="333">
        <v>0</v>
      </c>
      <c r="R24" s="288"/>
      <c r="S24" s="288"/>
      <c r="T24" s="289"/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7200</v>
      </c>
    </row>
    <row r="25" spans="1:28" ht="14.25" customHeight="1">
      <c r="A25" s="338"/>
      <c r="B25" s="341"/>
      <c r="C25" s="298"/>
      <c r="D25" s="344"/>
      <c r="E25" s="179" t="s">
        <v>305</v>
      </c>
      <c r="F25" s="180" t="s">
        <v>408</v>
      </c>
      <c r="G25" s="336" t="s">
        <v>673</v>
      </c>
      <c r="H25" s="288"/>
      <c r="I25" s="289"/>
      <c r="J25" s="331" t="s">
        <v>397</v>
      </c>
      <c r="K25" s="288"/>
      <c r="L25" s="289"/>
      <c r="M25" s="181">
        <v>164400</v>
      </c>
      <c r="N25" s="333">
        <v>0</v>
      </c>
      <c r="O25" s="289"/>
      <c r="P25" s="181">
        <v>0</v>
      </c>
      <c r="Q25" s="333">
        <v>0</v>
      </c>
      <c r="R25" s="288"/>
      <c r="S25" s="288"/>
      <c r="T25" s="289"/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164400</v>
      </c>
    </row>
    <row r="26" spans="1:28" ht="14.25" customHeight="1">
      <c r="A26" s="338"/>
      <c r="B26" s="341"/>
      <c r="C26" s="298"/>
      <c r="D26" s="344"/>
      <c r="E26" s="179" t="s">
        <v>305</v>
      </c>
      <c r="F26" s="180" t="s">
        <v>409</v>
      </c>
      <c r="G26" s="336" t="s">
        <v>674</v>
      </c>
      <c r="H26" s="288"/>
      <c r="I26" s="289"/>
      <c r="J26" s="331" t="s">
        <v>397</v>
      </c>
      <c r="K26" s="288"/>
      <c r="L26" s="289"/>
      <c r="M26" s="181">
        <v>7200</v>
      </c>
      <c r="N26" s="333">
        <v>0</v>
      </c>
      <c r="O26" s="289"/>
      <c r="P26" s="181">
        <v>0</v>
      </c>
      <c r="Q26" s="333">
        <v>0</v>
      </c>
      <c r="R26" s="288"/>
      <c r="S26" s="288"/>
      <c r="T26" s="289"/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7200</v>
      </c>
    </row>
    <row r="27" spans="1:28" ht="13.5" customHeight="1">
      <c r="A27" s="338"/>
      <c r="B27" s="342"/>
      <c r="C27" s="311"/>
      <c r="D27" s="312"/>
      <c r="E27" s="332" t="s">
        <v>441</v>
      </c>
      <c r="F27" s="288"/>
      <c r="G27" s="288"/>
      <c r="H27" s="288"/>
      <c r="I27" s="288"/>
      <c r="J27" s="288"/>
      <c r="K27" s="288"/>
      <c r="L27" s="289"/>
      <c r="M27" s="182">
        <v>228660</v>
      </c>
      <c r="N27" s="334">
        <v>0</v>
      </c>
      <c r="O27" s="289"/>
      <c r="P27" s="182">
        <v>0</v>
      </c>
      <c r="Q27" s="334">
        <v>0</v>
      </c>
      <c r="R27" s="288"/>
      <c r="S27" s="288"/>
      <c r="T27" s="289"/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228660</v>
      </c>
    </row>
    <row r="28" spans="1:28" ht="14.25" customHeight="1">
      <c r="A28" s="339"/>
      <c r="B28" s="332" t="s">
        <v>12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182">
        <v>1621230</v>
      </c>
      <c r="N28" s="334">
        <v>0</v>
      </c>
      <c r="O28" s="289"/>
      <c r="P28" s="182">
        <v>0</v>
      </c>
      <c r="Q28" s="334">
        <v>0</v>
      </c>
      <c r="R28" s="288"/>
      <c r="S28" s="288"/>
      <c r="T28" s="289"/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1621230</v>
      </c>
    </row>
    <row r="29" spans="1:28" ht="14.25">
      <c r="A29" s="184"/>
      <c r="B29" s="187"/>
      <c r="C29" s="185"/>
      <c r="D29" s="183"/>
      <c r="E29" s="185"/>
      <c r="F29" s="185"/>
      <c r="G29" s="185"/>
      <c r="H29" s="185"/>
      <c r="I29" s="185"/>
      <c r="J29" s="185"/>
      <c r="K29" s="185"/>
      <c r="L29" s="186"/>
      <c r="M29" s="182"/>
      <c r="N29" s="182"/>
      <c r="O29" s="186"/>
      <c r="P29" s="182"/>
      <c r="Q29" s="182"/>
      <c r="R29" s="185"/>
      <c r="S29" s="185"/>
      <c r="T29" s="186"/>
      <c r="U29" s="182"/>
      <c r="V29" s="182"/>
      <c r="W29" s="182"/>
      <c r="X29" s="182"/>
      <c r="Y29" s="182"/>
      <c r="Z29" s="182"/>
      <c r="AA29" s="182"/>
      <c r="AB29" s="182"/>
    </row>
    <row r="30" spans="1:28" ht="14.25">
      <c r="A30" s="184"/>
      <c r="B30" s="187"/>
      <c r="C30" s="185"/>
      <c r="D30" s="183"/>
      <c r="E30" s="185"/>
      <c r="F30" s="185"/>
      <c r="G30" s="185"/>
      <c r="H30" s="185"/>
      <c r="I30" s="185"/>
      <c r="J30" s="185"/>
      <c r="K30" s="185"/>
      <c r="L30" s="186"/>
      <c r="M30" s="182"/>
      <c r="N30" s="182"/>
      <c r="O30" s="186"/>
      <c r="P30" s="182"/>
      <c r="Q30" s="182"/>
      <c r="R30" s="185"/>
      <c r="S30" s="185"/>
      <c r="T30" s="186"/>
      <c r="U30" s="182"/>
      <c r="V30" s="182"/>
      <c r="W30" s="182"/>
      <c r="X30" s="182"/>
      <c r="Y30" s="182"/>
      <c r="Z30" s="182"/>
      <c r="AA30" s="182"/>
      <c r="AB30" s="182"/>
    </row>
    <row r="31" spans="1:28" ht="14.25">
      <c r="A31" s="184"/>
      <c r="B31" s="187"/>
      <c r="C31" s="185"/>
      <c r="D31" s="183"/>
      <c r="E31" s="185"/>
      <c r="F31" s="185"/>
      <c r="G31" s="185"/>
      <c r="H31" s="185"/>
      <c r="I31" s="185"/>
      <c r="J31" s="185"/>
      <c r="K31" s="185"/>
      <c r="L31" s="186"/>
      <c r="M31" s="182"/>
      <c r="N31" s="182"/>
      <c r="O31" s="186"/>
      <c r="P31" s="182"/>
      <c r="Q31" s="182"/>
      <c r="R31" s="185"/>
      <c r="S31" s="185"/>
      <c r="T31" s="186"/>
      <c r="U31" s="182"/>
      <c r="V31" s="182"/>
      <c r="W31" s="182"/>
      <c r="X31" s="182"/>
      <c r="Y31" s="182"/>
      <c r="Z31" s="182"/>
      <c r="AA31" s="182"/>
      <c r="AB31" s="182"/>
    </row>
    <row r="32" spans="1:28" ht="14.25">
      <c r="A32" s="184"/>
      <c r="B32" s="187"/>
      <c r="C32" s="185"/>
      <c r="D32" s="183"/>
      <c r="E32" s="185"/>
      <c r="F32" s="185"/>
      <c r="G32" s="185"/>
      <c r="H32" s="185"/>
      <c r="I32" s="185"/>
      <c r="J32" s="185"/>
      <c r="K32" s="185"/>
      <c r="L32" s="186"/>
      <c r="M32" s="182"/>
      <c r="N32" s="182"/>
      <c r="O32" s="186"/>
      <c r="P32" s="182"/>
      <c r="Q32" s="182"/>
      <c r="R32" s="185"/>
      <c r="S32" s="185"/>
      <c r="T32" s="186"/>
      <c r="U32" s="182"/>
      <c r="V32" s="182"/>
      <c r="W32" s="182"/>
      <c r="X32" s="182"/>
      <c r="Y32" s="182"/>
      <c r="Z32" s="182"/>
      <c r="AA32" s="182"/>
      <c r="AB32" s="182"/>
    </row>
    <row r="33" spans="1:28" ht="14.25">
      <c r="A33" s="184"/>
      <c r="B33" s="187"/>
      <c r="C33" s="185"/>
      <c r="D33" s="183"/>
      <c r="E33" s="185"/>
      <c r="F33" s="185"/>
      <c r="G33" s="185"/>
      <c r="H33" s="185"/>
      <c r="I33" s="185"/>
      <c r="J33" s="185"/>
      <c r="K33" s="185"/>
      <c r="L33" s="186"/>
      <c r="M33" s="182"/>
      <c r="N33" s="182"/>
      <c r="O33" s="186"/>
      <c r="P33" s="182"/>
      <c r="Q33" s="182"/>
      <c r="R33" s="185"/>
      <c r="S33" s="185"/>
      <c r="T33" s="186"/>
      <c r="U33" s="182"/>
      <c r="V33" s="182"/>
      <c r="W33" s="182"/>
      <c r="X33" s="182"/>
      <c r="Y33" s="182"/>
      <c r="Z33" s="182"/>
      <c r="AA33" s="182"/>
      <c r="AB33" s="182"/>
    </row>
    <row r="34" spans="1:28" ht="14.25">
      <c r="A34" s="184"/>
      <c r="B34" s="187"/>
      <c r="C34" s="185"/>
      <c r="D34" s="183"/>
      <c r="E34" s="185"/>
      <c r="F34" s="185"/>
      <c r="G34" s="185"/>
      <c r="H34" s="185"/>
      <c r="I34" s="185"/>
      <c r="J34" s="185"/>
      <c r="K34" s="185"/>
      <c r="L34" s="186"/>
      <c r="M34" s="182"/>
      <c r="N34" s="182"/>
      <c r="O34" s="186"/>
      <c r="P34" s="182"/>
      <c r="Q34" s="182"/>
      <c r="R34" s="185"/>
      <c r="S34" s="185"/>
      <c r="T34" s="186"/>
      <c r="U34" s="182"/>
      <c r="V34" s="182"/>
      <c r="W34" s="182"/>
      <c r="X34" s="182"/>
      <c r="Y34" s="182"/>
      <c r="Z34" s="182"/>
      <c r="AA34" s="182"/>
      <c r="AB34" s="182"/>
    </row>
    <row r="35" spans="1:28" ht="15.75" customHeight="1">
      <c r="A35" s="337" t="s">
        <v>305</v>
      </c>
      <c r="B35" s="340" t="s">
        <v>338</v>
      </c>
      <c r="C35" s="343" t="s">
        <v>675</v>
      </c>
      <c r="D35" s="308"/>
      <c r="E35" s="179" t="s">
        <v>305</v>
      </c>
      <c r="F35" s="180" t="s">
        <v>410</v>
      </c>
      <c r="G35" s="336" t="s">
        <v>676</v>
      </c>
      <c r="H35" s="288"/>
      <c r="I35" s="289"/>
      <c r="J35" s="331" t="s">
        <v>397</v>
      </c>
      <c r="K35" s="288"/>
      <c r="L35" s="289"/>
      <c r="M35" s="181">
        <v>189810</v>
      </c>
      <c r="N35" s="333">
        <v>120102</v>
      </c>
      <c r="O35" s="289"/>
      <c r="P35" s="181">
        <v>0</v>
      </c>
      <c r="Q35" s="333">
        <v>58750</v>
      </c>
      <c r="R35" s="288"/>
      <c r="S35" s="288"/>
      <c r="T35" s="289"/>
      <c r="U35" s="181">
        <v>0</v>
      </c>
      <c r="V35" s="181">
        <v>0</v>
      </c>
      <c r="W35" s="181">
        <v>63890</v>
      </c>
      <c r="X35" s="181">
        <v>0</v>
      </c>
      <c r="Y35" s="181">
        <v>0</v>
      </c>
      <c r="Z35" s="181">
        <v>0</v>
      </c>
      <c r="AA35" s="181">
        <v>0</v>
      </c>
      <c r="AB35" s="181">
        <v>432552</v>
      </c>
    </row>
    <row r="36" spans="1:28" ht="15.75" customHeight="1">
      <c r="A36" s="338"/>
      <c r="B36" s="341"/>
      <c r="C36" s="298"/>
      <c r="D36" s="344"/>
      <c r="E36" s="179" t="s">
        <v>305</v>
      </c>
      <c r="F36" s="180" t="s">
        <v>411</v>
      </c>
      <c r="G36" s="336" t="s">
        <v>677</v>
      </c>
      <c r="H36" s="288"/>
      <c r="I36" s="289"/>
      <c r="J36" s="331" t="s">
        <v>397</v>
      </c>
      <c r="K36" s="288"/>
      <c r="L36" s="289"/>
      <c r="M36" s="181">
        <v>0</v>
      </c>
      <c r="N36" s="333">
        <v>0</v>
      </c>
      <c r="O36" s="289"/>
      <c r="P36" s="181">
        <v>0</v>
      </c>
      <c r="Q36" s="333">
        <v>0</v>
      </c>
      <c r="R36" s="288"/>
      <c r="S36" s="288"/>
      <c r="T36" s="289"/>
      <c r="U36" s="181">
        <v>0</v>
      </c>
      <c r="V36" s="181">
        <v>0</v>
      </c>
      <c r="W36" s="181">
        <v>315</v>
      </c>
      <c r="X36" s="181">
        <v>0</v>
      </c>
      <c r="Y36" s="181">
        <v>0</v>
      </c>
      <c r="Z36" s="181">
        <v>0</v>
      </c>
      <c r="AA36" s="181">
        <v>0</v>
      </c>
      <c r="AB36" s="181">
        <v>315</v>
      </c>
    </row>
    <row r="37" spans="1:28" ht="15.75" customHeight="1">
      <c r="A37" s="338"/>
      <c r="B37" s="341"/>
      <c r="C37" s="298"/>
      <c r="D37" s="344"/>
      <c r="E37" s="179" t="s">
        <v>305</v>
      </c>
      <c r="F37" s="180" t="s">
        <v>412</v>
      </c>
      <c r="G37" s="336" t="s">
        <v>678</v>
      </c>
      <c r="H37" s="288"/>
      <c r="I37" s="289"/>
      <c r="J37" s="331" t="s">
        <v>397</v>
      </c>
      <c r="K37" s="288"/>
      <c r="L37" s="289"/>
      <c r="M37" s="181">
        <v>17500</v>
      </c>
      <c r="N37" s="333">
        <v>3500</v>
      </c>
      <c r="O37" s="289"/>
      <c r="P37" s="181">
        <v>0</v>
      </c>
      <c r="Q37" s="333">
        <v>3500</v>
      </c>
      <c r="R37" s="288"/>
      <c r="S37" s="288"/>
      <c r="T37" s="289"/>
      <c r="U37" s="181">
        <v>0</v>
      </c>
      <c r="V37" s="181">
        <v>0</v>
      </c>
      <c r="W37" s="181">
        <v>3500</v>
      </c>
      <c r="X37" s="181">
        <v>0</v>
      </c>
      <c r="Y37" s="181">
        <v>0</v>
      </c>
      <c r="Z37" s="181">
        <v>0</v>
      </c>
      <c r="AA37" s="181">
        <v>0</v>
      </c>
      <c r="AB37" s="181">
        <v>28000</v>
      </c>
    </row>
    <row r="38" spans="1:28" ht="14.25" customHeight="1">
      <c r="A38" s="338"/>
      <c r="B38" s="341"/>
      <c r="C38" s="298"/>
      <c r="D38" s="344"/>
      <c r="E38" s="179" t="s">
        <v>305</v>
      </c>
      <c r="F38" s="180" t="s">
        <v>413</v>
      </c>
      <c r="G38" s="336" t="s">
        <v>679</v>
      </c>
      <c r="H38" s="288"/>
      <c r="I38" s="289"/>
      <c r="J38" s="331" t="s">
        <v>397</v>
      </c>
      <c r="K38" s="288"/>
      <c r="L38" s="289"/>
      <c r="M38" s="181">
        <v>14310</v>
      </c>
      <c r="N38" s="333">
        <v>0</v>
      </c>
      <c r="O38" s="289"/>
      <c r="P38" s="181">
        <v>0</v>
      </c>
      <c r="Q38" s="333">
        <v>0</v>
      </c>
      <c r="R38" s="288"/>
      <c r="S38" s="288"/>
      <c r="T38" s="289"/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14310</v>
      </c>
    </row>
    <row r="39" spans="1:28" ht="14.25" customHeight="1">
      <c r="A39" s="338"/>
      <c r="B39" s="341"/>
      <c r="C39" s="298"/>
      <c r="D39" s="344"/>
      <c r="E39" s="179" t="s">
        <v>305</v>
      </c>
      <c r="F39" s="180" t="s">
        <v>414</v>
      </c>
      <c r="G39" s="336" t="s">
        <v>680</v>
      </c>
      <c r="H39" s="288"/>
      <c r="I39" s="289"/>
      <c r="J39" s="331" t="s">
        <v>397</v>
      </c>
      <c r="K39" s="288"/>
      <c r="L39" s="289"/>
      <c r="M39" s="181">
        <v>30790</v>
      </c>
      <c r="N39" s="333">
        <v>36640</v>
      </c>
      <c r="O39" s="289"/>
      <c r="P39" s="181">
        <v>0</v>
      </c>
      <c r="Q39" s="333">
        <v>27000</v>
      </c>
      <c r="R39" s="288"/>
      <c r="S39" s="288"/>
      <c r="T39" s="289"/>
      <c r="U39" s="181">
        <v>0</v>
      </c>
      <c r="V39" s="181">
        <v>9000</v>
      </c>
      <c r="W39" s="181">
        <v>19490</v>
      </c>
      <c r="X39" s="181">
        <v>0</v>
      </c>
      <c r="Y39" s="181">
        <v>0</v>
      </c>
      <c r="Z39" s="181">
        <v>0</v>
      </c>
      <c r="AA39" s="181">
        <v>0</v>
      </c>
      <c r="AB39" s="181">
        <v>122920</v>
      </c>
    </row>
    <row r="40" spans="1:28" ht="14.25" customHeight="1">
      <c r="A40" s="338"/>
      <c r="B40" s="341"/>
      <c r="C40" s="298"/>
      <c r="D40" s="344"/>
      <c r="E40" s="179" t="s">
        <v>305</v>
      </c>
      <c r="F40" s="180" t="s">
        <v>415</v>
      </c>
      <c r="G40" s="336" t="s">
        <v>681</v>
      </c>
      <c r="H40" s="288"/>
      <c r="I40" s="289"/>
      <c r="J40" s="331" t="s">
        <v>397</v>
      </c>
      <c r="K40" s="288"/>
      <c r="L40" s="289"/>
      <c r="M40" s="181">
        <v>4465</v>
      </c>
      <c r="N40" s="333">
        <v>1645</v>
      </c>
      <c r="O40" s="289"/>
      <c r="P40" s="181">
        <v>0</v>
      </c>
      <c r="Q40" s="333">
        <v>3000</v>
      </c>
      <c r="R40" s="288"/>
      <c r="S40" s="288"/>
      <c r="T40" s="289"/>
      <c r="U40" s="181">
        <v>0</v>
      </c>
      <c r="V40" s="181">
        <v>1000</v>
      </c>
      <c r="W40" s="181">
        <v>3000</v>
      </c>
      <c r="X40" s="181">
        <v>0</v>
      </c>
      <c r="Y40" s="181">
        <v>0</v>
      </c>
      <c r="Z40" s="181">
        <v>0</v>
      </c>
      <c r="AA40" s="181">
        <v>0</v>
      </c>
      <c r="AB40" s="181">
        <v>13110</v>
      </c>
    </row>
    <row r="41" spans="1:28" ht="14.25" customHeight="1">
      <c r="A41" s="338"/>
      <c r="B41" s="342"/>
      <c r="C41" s="311"/>
      <c r="D41" s="312"/>
      <c r="E41" s="332" t="s">
        <v>441</v>
      </c>
      <c r="F41" s="288"/>
      <c r="G41" s="288"/>
      <c r="H41" s="288"/>
      <c r="I41" s="288"/>
      <c r="J41" s="288"/>
      <c r="K41" s="288"/>
      <c r="L41" s="289"/>
      <c r="M41" s="182">
        <v>256875</v>
      </c>
      <c r="N41" s="334">
        <v>161887</v>
      </c>
      <c r="O41" s="289"/>
      <c r="P41" s="182">
        <v>0</v>
      </c>
      <c r="Q41" s="334">
        <v>92250</v>
      </c>
      <c r="R41" s="288"/>
      <c r="S41" s="288"/>
      <c r="T41" s="289"/>
      <c r="U41" s="182">
        <v>0</v>
      </c>
      <c r="V41" s="182">
        <v>10000</v>
      </c>
      <c r="W41" s="182">
        <v>90195</v>
      </c>
      <c r="X41" s="182">
        <v>0</v>
      </c>
      <c r="Y41" s="182">
        <v>0</v>
      </c>
      <c r="Z41" s="182">
        <v>0</v>
      </c>
      <c r="AA41" s="182">
        <v>0</v>
      </c>
      <c r="AB41" s="182">
        <v>611207</v>
      </c>
    </row>
    <row r="42" spans="1:28" ht="14.25" customHeight="1">
      <c r="A42" s="339"/>
      <c r="B42" s="332" t="s">
        <v>12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9"/>
      <c r="M42" s="182">
        <v>1774750</v>
      </c>
      <c r="N42" s="334">
        <v>977602</v>
      </c>
      <c r="O42" s="289"/>
      <c r="P42" s="182">
        <v>0</v>
      </c>
      <c r="Q42" s="334">
        <v>638310</v>
      </c>
      <c r="R42" s="288"/>
      <c r="S42" s="288"/>
      <c r="T42" s="289"/>
      <c r="U42" s="182">
        <v>0</v>
      </c>
      <c r="V42" s="182">
        <v>70000</v>
      </c>
      <c r="W42" s="182">
        <v>625245</v>
      </c>
      <c r="X42" s="182">
        <v>0</v>
      </c>
      <c r="Y42" s="182">
        <v>0</v>
      </c>
      <c r="Z42" s="182">
        <v>0</v>
      </c>
      <c r="AA42" s="182">
        <v>0</v>
      </c>
      <c r="AB42" s="182">
        <v>4085907</v>
      </c>
    </row>
    <row r="43" spans="1:28" ht="14.25" customHeight="1">
      <c r="A43" s="337" t="s">
        <v>305</v>
      </c>
      <c r="B43" s="340" t="s">
        <v>340</v>
      </c>
      <c r="C43" s="343" t="s">
        <v>682</v>
      </c>
      <c r="D43" s="308"/>
      <c r="E43" s="179" t="s">
        <v>305</v>
      </c>
      <c r="F43" s="180" t="s">
        <v>450</v>
      </c>
      <c r="G43" s="336" t="s">
        <v>683</v>
      </c>
      <c r="H43" s="288"/>
      <c r="I43" s="289"/>
      <c r="J43" s="331" t="s">
        <v>397</v>
      </c>
      <c r="K43" s="288"/>
      <c r="L43" s="289"/>
      <c r="M43" s="181">
        <v>0</v>
      </c>
      <c r="N43" s="333">
        <v>0</v>
      </c>
      <c r="O43" s="289"/>
      <c r="P43" s="181">
        <v>0</v>
      </c>
      <c r="Q43" s="333">
        <v>0</v>
      </c>
      <c r="R43" s="288"/>
      <c r="S43" s="288"/>
      <c r="T43" s="289"/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</row>
    <row r="44" spans="1:28" ht="14.25" customHeight="1">
      <c r="A44" s="338"/>
      <c r="B44" s="341"/>
      <c r="C44" s="298"/>
      <c r="D44" s="344"/>
      <c r="E44" s="179" t="s">
        <v>305</v>
      </c>
      <c r="F44" s="180" t="s">
        <v>416</v>
      </c>
      <c r="G44" s="336" t="s">
        <v>684</v>
      </c>
      <c r="H44" s="288"/>
      <c r="I44" s="289"/>
      <c r="J44" s="331" t="s">
        <v>397</v>
      </c>
      <c r="K44" s="288"/>
      <c r="L44" s="289"/>
      <c r="M44" s="181">
        <v>10000</v>
      </c>
      <c r="N44" s="333">
        <v>3000</v>
      </c>
      <c r="O44" s="289"/>
      <c r="P44" s="181">
        <v>0</v>
      </c>
      <c r="Q44" s="333">
        <v>3000</v>
      </c>
      <c r="R44" s="288"/>
      <c r="S44" s="288"/>
      <c r="T44" s="289"/>
      <c r="U44" s="181">
        <v>0</v>
      </c>
      <c r="V44" s="181">
        <v>0</v>
      </c>
      <c r="W44" s="181">
        <v>7500</v>
      </c>
      <c r="X44" s="181">
        <v>0</v>
      </c>
      <c r="Y44" s="181">
        <v>0</v>
      </c>
      <c r="Z44" s="181">
        <v>0</v>
      </c>
      <c r="AA44" s="181">
        <v>0</v>
      </c>
      <c r="AB44" s="181">
        <v>23500</v>
      </c>
    </row>
    <row r="45" spans="1:28" ht="15.75" customHeight="1">
      <c r="A45" s="338"/>
      <c r="B45" s="341"/>
      <c r="C45" s="298"/>
      <c r="D45" s="344"/>
      <c r="E45" s="179" t="s">
        <v>305</v>
      </c>
      <c r="F45" s="180" t="s">
        <v>417</v>
      </c>
      <c r="G45" s="336" t="s">
        <v>685</v>
      </c>
      <c r="H45" s="288"/>
      <c r="I45" s="289"/>
      <c r="J45" s="331" t="s">
        <v>397</v>
      </c>
      <c r="K45" s="288"/>
      <c r="L45" s="289"/>
      <c r="M45" s="181">
        <v>0</v>
      </c>
      <c r="N45" s="333">
        <v>0</v>
      </c>
      <c r="O45" s="289"/>
      <c r="P45" s="181">
        <v>0</v>
      </c>
      <c r="Q45" s="333">
        <v>0</v>
      </c>
      <c r="R45" s="288"/>
      <c r="S45" s="288"/>
      <c r="T45" s="289"/>
      <c r="U45" s="181">
        <v>0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</row>
    <row r="46" spans="1:28" ht="14.25" customHeight="1">
      <c r="A46" s="338"/>
      <c r="B46" s="342"/>
      <c r="C46" s="311"/>
      <c r="D46" s="312"/>
      <c r="E46" s="332" t="s">
        <v>441</v>
      </c>
      <c r="F46" s="288"/>
      <c r="G46" s="288"/>
      <c r="H46" s="288"/>
      <c r="I46" s="288"/>
      <c r="J46" s="288"/>
      <c r="K46" s="288"/>
      <c r="L46" s="289"/>
      <c r="M46" s="182">
        <v>10000</v>
      </c>
      <c r="N46" s="334">
        <v>3000</v>
      </c>
      <c r="O46" s="289"/>
      <c r="P46" s="182">
        <v>0</v>
      </c>
      <c r="Q46" s="334">
        <v>3000</v>
      </c>
      <c r="R46" s="288"/>
      <c r="S46" s="288"/>
      <c r="T46" s="289"/>
      <c r="U46" s="182">
        <v>0</v>
      </c>
      <c r="V46" s="182">
        <v>0</v>
      </c>
      <c r="W46" s="182">
        <v>7500</v>
      </c>
      <c r="X46" s="182">
        <v>0</v>
      </c>
      <c r="Y46" s="182">
        <v>0</v>
      </c>
      <c r="Z46" s="182">
        <v>0</v>
      </c>
      <c r="AA46" s="182">
        <v>0</v>
      </c>
      <c r="AB46" s="182">
        <v>23500</v>
      </c>
    </row>
    <row r="47" spans="1:28" ht="14.25" customHeight="1">
      <c r="A47" s="339"/>
      <c r="B47" s="332" t="s">
        <v>12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9"/>
      <c r="M47" s="182">
        <v>86889</v>
      </c>
      <c r="N47" s="334">
        <v>21000</v>
      </c>
      <c r="O47" s="289"/>
      <c r="P47" s="182">
        <v>0</v>
      </c>
      <c r="Q47" s="334">
        <v>21000</v>
      </c>
      <c r="R47" s="288"/>
      <c r="S47" s="288"/>
      <c r="T47" s="289"/>
      <c r="U47" s="182">
        <v>0</v>
      </c>
      <c r="V47" s="182">
        <v>0</v>
      </c>
      <c r="W47" s="182">
        <v>58100</v>
      </c>
      <c r="X47" s="182">
        <v>0</v>
      </c>
      <c r="Y47" s="182">
        <v>0</v>
      </c>
      <c r="Z47" s="182">
        <v>0</v>
      </c>
      <c r="AA47" s="182">
        <v>0</v>
      </c>
      <c r="AB47" s="182">
        <v>186989</v>
      </c>
    </row>
    <row r="48" spans="1:28" ht="14.25" customHeight="1">
      <c r="A48" s="337" t="s">
        <v>305</v>
      </c>
      <c r="B48" s="340" t="s">
        <v>342</v>
      </c>
      <c r="C48" s="343" t="s">
        <v>686</v>
      </c>
      <c r="D48" s="308"/>
      <c r="E48" s="179" t="s">
        <v>305</v>
      </c>
      <c r="F48" s="180" t="s">
        <v>418</v>
      </c>
      <c r="G48" s="336" t="s">
        <v>687</v>
      </c>
      <c r="H48" s="288"/>
      <c r="I48" s="289"/>
      <c r="J48" s="331" t="s">
        <v>397</v>
      </c>
      <c r="K48" s="288"/>
      <c r="L48" s="289"/>
      <c r="M48" s="181">
        <v>18300</v>
      </c>
      <c r="N48" s="333">
        <v>3600</v>
      </c>
      <c r="O48" s="289"/>
      <c r="P48" s="181">
        <v>0</v>
      </c>
      <c r="Q48" s="333">
        <v>0</v>
      </c>
      <c r="R48" s="288"/>
      <c r="S48" s="288"/>
      <c r="T48" s="289"/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181">
        <v>0</v>
      </c>
      <c r="AB48" s="181">
        <v>21900</v>
      </c>
    </row>
    <row r="49" spans="1:28" ht="14.25" customHeight="1">
      <c r="A49" s="338"/>
      <c r="B49" s="341"/>
      <c r="C49" s="298"/>
      <c r="D49" s="344"/>
      <c r="E49" s="179" t="s">
        <v>305</v>
      </c>
      <c r="F49" s="180" t="s">
        <v>419</v>
      </c>
      <c r="G49" s="336" t="s">
        <v>688</v>
      </c>
      <c r="H49" s="288"/>
      <c r="I49" s="289"/>
      <c r="J49" s="331" t="s">
        <v>397</v>
      </c>
      <c r="K49" s="288"/>
      <c r="L49" s="289"/>
      <c r="M49" s="181">
        <v>0</v>
      </c>
      <c r="N49" s="333">
        <v>0</v>
      </c>
      <c r="O49" s="289"/>
      <c r="P49" s="181">
        <v>0</v>
      </c>
      <c r="Q49" s="333">
        <v>0</v>
      </c>
      <c r="R49" s="288"/>
      <c r="S49" s="288"/>
      <c r="T49" s="289"/>
      <c r="U49" s="181">
        <v>0</v>
      </c>
      <c r="V49" s="181">
        <v>0</v>
      </c>
      <c r="W49" s="181">
        <v>0</v>
      </c>
      <c r="X49" s="181">
        <v>0</v>
      </c>
      <c r="Y49" s="181">
        <v>0</v>
      </c>
      <c r="Z49" s="181">
        <v>0</v>
      </c>
      <c r="AA49" s="181">
        <v>0</v>
      </c>
      <c r="AB49" s="181">
        <v>0</v>
      </c>
    </row>
    <row r="50" spans="1:28" ht="39" customHeight="1">
      <c r="A50" s="338"/>
      <c r="B50" s="341"/>
      <c r="C50" s="298"/>
      <c r="D50" s="344"/>
      <c r="E50" s="179" t="s">
        <v>305</v>
      </c>
      <c r="F50" s="180" t="s">
        <v>420</v>
      </c>
      <c r="G50" s="336" t="s">
        <v>689</v>
      </c>
      <c r="H50" s="288"/>
      <c r="I50" s="289"/>
      <c r="J50" s="331" t="s">
        <v>397</v>
      </c>
      <c r="K50" s="288"/>
      <c r="L50" s="289"/>
      <c r="M50" s="181">
        <v>11520</v>
      </c>
      <c r="N50" s="333">
        <v>1200</v>
      </c>
      <c r="O50" s="289"/>
      <c r="P50" s="181">
        <v>148600</v>
      </c>
      <c r="Q50" s="333">
        <v>0</v>
      </c>
      <c r="R50" s="288"/>
      <c r="S50" s="288"/>
      <c r="T50" s="289"/>
      <c r="U50" s="181">
        <v>0</v>
      </c>
      <c r="V50" s="181">
        <v>0</v>
      </c>
      <c r="W50" s="181">
        <v>0</v>
      </c>
      <c r="X50" s="181">
        <v>0</v>
      </c>
      <c r="Y50" s="181">
        <v>26250</v>
      </c>
      <c r="Z50" s="181">
        <v>0</v>
      </c>
      <c r="AA50" s="181">
        <v>0</v>
      </c>
      <c r="AB50" s="181">
        <v>187570</v>
      </c>
    </row>
    <row r="51" spans="1:28" ht="14.25" customHeight="1">
      <c r="A51" s="338"/>
      <c r="B51" s="341"/>
      <c r="C51" s="298"/>
      <c r="D51" s="344"/>
      <c r="E51" s="179" t="s">
        <v>305</v>
      </c>
      <c r="F51" s="180" t="s">
        <v>421</v>
      </c>
      <c r="G51" s="336" t="s">
        <v>690</v>
      </c>
      <c r="H51" s="288"/>
      <c r="I51" s="289"/>
      <c r="J51" s="331" t="s">
        <v>397</v>
      </c>
      <c r="K51" s="288"/>
      <c r="L51" s="289"/>
      <c r="M51" s="181">
        <v>25017.67</v>
      </c>
      <c r="N51" s="333">
        <v>0</v>
      </c>
      <c r="O51" s="289"/>
      <c r="P51" s="181">
        <v>0</v>
      </c>
      <c r="Q51" s="333">
        <v>0</v>
      </c>
      <c r="R51" s="288"/>
      <c r="S51" s="288"/>
      <c r="T51" s="289"/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181">
        <v>0</v>
      </c>
      <c r="AB51" s="181">
        <v>25017.67</v>
      </c>
    </row>
    <row r="52" spans="1:28" ht="14.25" customHeight="1">
      <c r="A52" s="338"/>
      <c r="B52" s="342"/>
      <c r="C52" s="311"/>
      <c r="D52" s="312"/>
      <c r="E52" s="332" t="s">
        <v>441</v>
      </c>
      <c r="F52" s="288"/>
      <c r="G52" s="288"/>
      <c r="H52" s="288"/>
      <c r="I52" s="288"/>
      <c r="J52" s="288"/>
      <c r="K52" s="288"/>
      <c r="L52" s="289"/>
      <c r="M52" s="182">
        <v>54837.67</v>
      </c>
      <c r="N52" s="334">
        <v>4800</v>
      </c>
      <c r="O52" s="289"/>
      <c r="P52" s="182">
        <v>148600</v>
      </c>
      <c r="Q52" s="334">
        <v>0</v>
      </c>
      <c r="R52" s="288"/>
      <c r="S52" s="288"/>
      <c r="T52" s="289"/>
      <c r="U52" s="182">
        <v>0</v>
      </c>
      <c r="V52" s="182">
        <v>0</v>
      </c>
      <c r="W52" s="182">
        <v>0</v>
      </c>
      <c r="X52" s="182">
        <v>0</v>
      </c>
      <c r="Y52" s="182">
        <v>26250</v>
      </c>
      <c r="Z52" s="182">
        <v>0</v>
      </c>
      <c r="AA52" s="182">
        <v>0</v>
      </c>
      <c r="AB52" s="182">
        <v>234487.67</v>
      </c>
    </row>
    <row r="53" spans="1:28" ht="14.25" customHeight="1">
      <c r="A53" s="339"/>
      <c r="B53" s="332" t="s">
        <v>12</v>
      </c>
      <c r="C53" s="288"/>
      <c r="D53" s="288"/>
      <c r="E53" s="288"/>
      <c r="F53" s="288"/>
      <c r="G53" s="288"/>
      <c r="H53" s="288"/>
      <c r="I53" s="288"/>
      <c r="J53" s="288"/>
      <c r="K53" s="288"/>
      <c r="L53" s="289"/>
      <c r="M53" s="182">
        <v>595531.07</v>
      </c>
      <c r="N53" s="334">
        <v>36016</v>
      </c>
      <c r="O53" s="289"/>
      <c r="P53" s="182">
        <v>158969</v>
      </c>
      <c r="Q53" s="334">
        <v>37424</v>
      </c>
      <c r="R53" s="288"/>
      <c r="S53" s="288"/>
      <c r="T53" s="289"/>
      <c r="U53" s="182">
        <v>321693</v>
      </c>
      <c r="V53" s="182">
        <v>0</v>
      </c>
      <c r="W53" s="182">
        <v>0</v>
      </c>
      <c r="X53" s="182">
        <v>126503</v>
      </c>
      <c r="Y53" s="182">
        <v>34152</v>
      </c>
      <c r="Z53" s="182">
        <v>0</v>
      </c>
      <c r="AA53" s="182">
        <v>0</v>
      </c>
      <c r="AB53" s="182">
        <v>1310288.07</v>
      </c>
    </row>
    <row r="54" spans="1:28" ht="14.25" customHeight="1">
      <c r="A54" s="337" t="s">
        <v>305</v>
      </c>
      <c r="B54" s="340" t="s">
        <v>344</v>
      </c>
      <c r="C54" s="343" t="s">
        <v>691</v>
      </c>
      <c r="D54" s="308"/>
      <c r="E54" s="179" t="s">
        <v>305</v>
      </c>
      <c r="F54" s="180" t="s">
        <v>422</v>
      </c>
      <c r="G54" s="336" t="s">
        <v>692</v>
      </c>
      <c r="H54" s="288"/>
      <c r="I54" s="289"/>
      <c r="J54" s="331" t="s">
        <v>397</v>
      </c>
      <c r="K54" s="288"/>
      <c r="L54" s="289"/>
      <c r="M54" s="181">
        <v>0</v>
      </c>
      <c r="N54" s="333">
        <v>265</v>
      </c>
      <c r="O54" s="289"/>
      <c r="P54" s="181">
        <v>0</v>
      </c>
      <c r="Q54" s="333">
        <v>0</v>
      </c>
      <c r="R54" s="288"/>
      <c r="S54" s="288"/>
      <c r="T54" s="289"/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265</v>
      </c>
    </row>
    <row r="55" spans="1:28" ht="14.25" customHeight="1">
      <c r="A55" s="338"/>
      <c r="B55" s="341"/>
      <c r="C55" s="298"/>
      <c r="D55" s="344"/>
      <c r="E55" s="179" t="s">
        <v>305</v>
      </c>
      <c r="F55" s="180" t="s">
        <v>423</v>
      </c>
      <c r="G55" s="336" t="s">
        <v>693</v>
      </c>
      <c r="H55" s="288"/>
      <c r="I55" s="289"/>
      <c r="J55" s="331" t="s">
        <v>397</v>
      </c>
      <c r="K55" s="288"/>
      <c r="L55" s="289"/>
      <c r="M55" s="181">
        <v>0</v>
      </c>
      <c r="N55" s="333">
        <v>375</v>
      </c>
      <c r="O55" s="289"/>
      <c r="P55" s="181">
        <v>0</v>
      </c>
      <c r="Q55" s="333">
        <v>0</v>
      </c>
      <c r="R55" s="288"/>
      <c r="S55" s="288"/>
      <c r="T55" s="289"/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0</v>
      </c>
      <c r="AB55" s="181">
        <v>375</v>
      </c>
    </row>
    <row r="56" spans="1:28" ht="14.25" customHeight="1">
      <c r="A56" s="338"/>
      <c r="B56" s="341"/>
      <c r="C56" s="298"/>
      <c r="D56" s="344"/>
      <c r="E56" s="179" t="s">
        <v>305</v>
      </c>
      <c r="F56" s="180" t="s">
        <v>424</v>
      </c>
      <c r="G56" s="336" t="s">
        <v>694</v>
      </c>
      <c r="H56" s="288"/>
      <c r="I56" s="289"/>
      <c r="J56" s="331" t="s">
        <v>397</v>
      </c>
      <c r="K56" s="288"/>
      <c r="L56" s="289"/>
      <c r="M56" s="181">
        <v>0</v>
      </c>
      <c r="N56" s="333">
        <v>0</v>
      </c>
      <c r="O56" s="289"/>
      <c r="P56" s="181">
        <v>0</v>
      </c>
      <c r="Q56" s="333">
        <v>0</v>
      </c>
      <c r="R56" s="288"/>
      <c r="S56" s="288"/>
      <c r="T56" s="289"/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181">
        <v>0</v>
      </c>
      <c r="AB56" s="181">
        <v>0</v>
      </c>
    </row>
    <row r="57" spans="1:28" ht="14.25" customHeight="1">
      <c r="A57" s="338"/>
      <c r="B57" s="341"/>
      <c r="C57" s="298"/>
      <c r="D57" s="344"/>
      <c r="E57" s="179" t="s">
        <v>305</v>
      </c>
      <c r="F57" s="180" t="s">
        <v>425</v>
      </c>
      <c r="G57" s="336" t="s">
        <v>695</v>
      </c>
      <c r="H57" s="288"/>
      <c r="I57" s="289"/>
      <c r="J57" s="331" t="s">
        <v>397</v>
      </c>
      <c r="K57" s="288"/>
      <c r="L57" s="289"/>
      <c r="M57" s="181">
        <v>0</v>
      </c>
      <c r="N57" s="333">
        <v>0</v>
      </c>
      <c r="O57" s="289"/>
      <c r="P57" s="181">
        <v>0</v>
      </c>
      <c r="Q57" s="333">
        <v>0</v>
      </c>
      <c r="R57" s="288"/>
      <c r="S57" s="288"/>
      <c r="T57" s="289"/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</row>
    <row r="58" spans="1:28" ht="14.25" customHeight="1">
      <c r="A58" s="338"/>
      <c r="B58" s="341"/>
      <c r="C58" s="298"/>
      <c r="D58" s="344"/>
      <c r="E58" s="179" t="s">
        <v>305</v>
      </c>
      <c r="F58" s="180" t="s">
        <v>426</v>
      </c>
      <c r="G58" s="336" t="s">
        <v>696</v>
      </c>
      <c r="H58" s="288"/>
      <c r="I58" s="289"/>
      <c r="J58" s="331" t="s">
        <v>397</v>
      </c>
      <c r="K58" s="288"/>
      <c r="L58" s="289"/>
      <c r="M58" s="181">
        <v>17080</v>
      </c>
      <c r="N58" s="333">
        <v>0</v>
      </c>
      <c r="O58" s="289"/>
      <c r="P58" s="181">
        <v>0</v>
      </c>
      <c r="Q58" s="333">
        <v>0</v>
      </c>
      <c r="R58" s="288"/>
      <c r="S58" s="288"/>
      <c r="T58" s="289"/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0</v>
      </c>
      <c r="AB58" s="181">
        <v>17080</v>
      </c>
    </row>
    <row r="59" spans="1:28" ht="14.25" customHeight="1">
      <c r="A59" s="338"/>
      <c r="B59" s="341"/>
      <c r="C59" s="298"/>
      <c r="D59" s="344"/>
      <c r="E59" s="179" t="s">
        <v>305</v>
      </c>
      <c r="F59" s="180" t="s">
        <v>427</v>
      </c>
      <c r="G59" s="336" t="s">
        <v>697</v>
      </c>
      <c r="H59" s="288"/>
      <c r="I59" s="289"/>
      <c r="J59" s="331" t="s">
        <v>397</v>
      </c>
      <c r="K59" s="288"/>
      <c r="L59" s="289"/>
      <c r="M59" s="181">
        <v>0</v>
      </c>
      <c r="N59" s="333">
        <v>0</v>
      </c>
      <c r="O59" s="289"/>
      <c r="P59" s="181">
        <v>0</v>
      </c>
      <c r="Q59" s="333">
        <v>0</v>
      </c>
      <c r="R59" s="288"/>
      <c r="S59" s="288"/>
      <c r="T59" s="289"/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1">
        <v>0</v>
      </c>
      <c r="AA59" s="181">
        <v>0</v>
      </c>
      <c r="AB59" s="181">
        <v>0</v>
      </c>
    </row>
    <row r="60" spans="1:28" ht="14.25" customHeight="1">
      <c r="A60" s="338"/>
      <c r="B60" s="342"/>
      <c r="C60" s="311"/>
      <c r="D60" s="312"/>
      <c r="E60" s="332" t="s">
        <v>441</v>
      </c>
      <c r="F60" s="288"/>
      <c r="G60" s="288"/>
      <c r="H60" s="288"/>
      <c r="I60" s="288"/>
      <c r="J60" s="288"/>
      <c r="K60" s="288"/>
      <c r="L60" s="289"/>
      <c r="M60" s="182">
        <v>17080</v>
      </c>
      <c r="N60" s="334">
        <v>640</v>
      </c>
      <c r="O60" s="289"/>
      <c r="P60" s="182">
        <v>0</v>
      </c>
      <c r="Q60" s="334">
        <v>0</v>
      </c>
      <c r="R60" s="288"/>
      <c r="S60" s="288"/>
      <c r="T60" s="289"/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17720</v>
      </c>
    </row>
    <row r="61" spans="1:28" ht="14.25" customHeight="1">
      <c r="A61" s="339"/>
      <c r="B61" s="332" t="s">
        <v>12</v>
      </c>
      <c r="C61" s="288"/>
      <c r="D61" s="288"/>
      <c r="E61" s="288"/>
      <c r="F61" s="288"/>
      <c r="G61" s="288"/>
      <c r="H61" s="288"/>
      <c r="I61" s="288"/>
      <c r="J61" s="288"/>
      <c r="K61" s="288"/>
      <c r="L61" s="289"/>
      <c r="M61" s="182">
        <v>122132</v>
      </c>
      <c r="N61" s="334">
        <v>137522</v>
      </c>
      <c r="O61" s="289"/>
      <c r="P61" s="182">
        <v>0</v>
      </c>
      <c r="Q61" s="334">
        <v>42711</v>
      </c>
      <c r="R61" s="288"/>
      <c r="S61" s="288"/>
      <c r="T61" s="289"/>
      <c r="U61" s="182">
        <v>497461.02</v>
      </c>
      <c r="V61" s="182">
        <v>0</v>
      </c>
      <c r="W61" s="182">
        <v>3750</v>
      </c>
      <c r="X61" s="182">
        <v>0</v>
      </c>
      <c r="Y61" s="182">
        <v>0</v>
      </c>
      <c r="Z61" s="182">
        <v>0</v>
      </c>
      <c r="AA61" s="182">
        <v>0</v>
      </c>
      <c r="AB61" s="182">
        <v>803576.02</v>
      </c>
    </row>
    <row r="62" spans="1:28" ht="14.25" customHeight="1">
      <c r="A62" s="337" t="s">
        <v>305</v>
      </c>
      <c r="B62" s="340" t="s">
        <v>346</v>
      </c>
      <c r="C62" s="343" t="s">
        <v>698</v>
      </c>
      <c r="D62" s="308"/>
      <c r="E62" s="179" t="s">
        <v>305</v>
      </c>
      <c r="F62" s="180" t="s">
        <v>428</v>
      </c>
      <c r="G62" s="336" t="s">
        <v>699</v>
      </c>
      <c r="H62" s="288"/>
      <c r="I62" s="289"/>
      <c r="J62" s="331" t="s">
        <v>397</v>
      </c>
      <c r="K62" s="288"/>
      <c r="L62" s="289"/>
      <c r="M62" s="181">
        <v>12753.1</v>
      </c>
      <c r="N62" s="333">
        <v>0</v>
      </c>
      <c r="O62" s="289"/>
      <c r="P62" s="181">
        <v>0</v>
      </c>
      <c r="Q62" s="333">
        <v>1128.67</v>
      </c>
      <c r="R62" s="288"/>
      <c r="S62" s="288"/>
      <c r="T62" s="289"/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181">
        <v>0</v>
      </c>
      <c r="AB62" s="181">
        <v>13881.77</v>
      </c>
    </row>
    <row r="63" spans="1:28" ht="14.25" customHeight="1">
      <c r="A63" s="338"/>
      <c r="B63" s="341"/>
      <c r="C63" s="298"/>
      <c r="D63" s="344"/>
      <c r="E63" s="179" t="s">
        <v>305</v>
      </c>
      <c r="F63" s="180" t="s">
        <v>429</v>
      </c>
      <c r="G63" s="336" t="s">
        <v>700</v>
      </c>
      <c r="H63" s="288"/>
      <c r="I63" s="289"/>
      <c r="J63" s="331" t="s">
        <v>397</v>
      </c>
      <c r="K63" s="288"/>
      <c r="L63" s="289"/>
      <c r="M63" s="181">
        <v>763</v>
      </c>
      <c r="N63" s="333">
        <v>0</v>
      </c>
      <c r="O63" s="289"/>
      <c r="P63" s="181">
        <v>0</v>
      </c>
      <c r="Q63" s="333">
        <v>102</v>
      </c>
      <c r="R63" s="288"/>
      <c r="S63" s="288"/>
      <c r="T63" s="289"/>
      <c r="U63" s="181">
        <v>0</v>
      </c>
      <c r="V63" s="181">
        <v>0</v>
      </c>
      <c r="W63" s="181">
        <v>0</v>
      </c>
      <c r="X63" s="181">
        <v>0</v>
      </c>
      <c r="Y63" s="181">
        <v>0</v>
      </c>
      <c r="Z63" s="181">
        <v>0</v>
      </c>
      <c r="AA63" s="181">
        <v>0</v>
      </c>
      <c r="AB63" s="181">
        <v>865</v>
      </c>
    </row>
    <row r="64" spans="1:28" ht="15.75" customHeight="1">
      <c r="A64" s="338"/>
      <c r="B64" s="341"/>
      <c r="C64" s="298"/>
      <c r="D64" s="344"/>
      <c r="E64" s="179" t="s">
        <v>305</v>
      </c>
      <c r="F64" s="180" t="s">
        <v>430</v>
      </c>
      <c r="G64" s="336" t="s">
        <v>701</v>
      </c>
      <c r="H64" s="288"/>
      <c r="I64" s="289"/>
      <c r="J64" s="331" t="s">
        <v>397</v>
      </c>
      <c r="K64" s="288"/>
      <c r="L64" s="289"/>
      <c r="M64" s="181">
        <v>0</v>
      </c>
      <c r="N64" s="333">
        <v>0</v>
      </c>
      <c r="O64" s="289"/>
      <c r="P64" s="181">
        <v>0</v>
      </c>
      <c r="Q64" s="333">
        <v>0</v>
      </c>
      <c r="R64" s="288"/>
      <c r="S64" s="288"/>
      <c r="T64" s="289"/>
      <c r="U64" s="181">
        <v>0</v>
      </c>
      <c r="V64" s="181">
        <v>0</v>
      </c>
      <c r="W64" s="181">
        <v>0</v>
      </c>
      <c r="X64" s="181">
        <v>0</v>
      </c>
      <c r="Y64" s="181">
        <v>0</v>
      </c>
      <c r="Z64" s="181">
        <v>0</v>
      </c>
      <c r="AA64" s="181">
        <v>0</v>
      </c>
      <c r="AB64" s="181">
        <v>0</v>
      </c>
    </row>
    <row r="65" spans="1:28" ht="14.25" customHeight="1">
      <c r="A65" s="338"/>
      <c r="B65" s="341"/>
      <c r="C65" s="298"/>
      <c r="D65" s="344"/>
      <c r="E65" s="179" t="s">
        <v>305</v>
      </c>
      <c r="F65" s="180" t="s">
        <v>431</v>
      </c>
      <c r="G65" s="336" t="s">
        <v>702</v>
      </c>
      <c r="H65" s="288"/>
      <c r="I65" s="289"/>
      <c r="J65" s="331" t="s">
        <v>397</v>
      </c>
      <c r="K65" s="288"/>
      <c r="L65" s="289"/>
      <c r="M65" s="181">
        <v>0</v>
      </c>
      <c r="N65" s="333">
        <v>0</v>
      </c>
      <c r="O65" s="289"/>
      <c r="P65" s="181">
        <v>0</v>
      </c>
      <c r="Q65" s="333">
        <v>0</v>
      </c>
      <c r="R65" s="288"/>
      <c r="S65" s="288"/>
      <c r="T65" s="289"/>
      <c r="U65" s="181">
        <v>0</v>
      </c>
      <c r="V65" s="181">
        <v>0</v>
      </c>
      <c r="W65" s="181">
        <v>0</v>
      </c>
      <c r="X65" s="181">
        <v>0</v>
      </c>
      <c r="Y65" s="181">
        <v>0</v>
      </c>
      <c r="Z65" s="181">
        <v>0</v>
      </c>
      <c r="AA65" s="181">
        <v>0</v>
      </c>
      <c r="AB65" s="181">
        <v>0</v>
      </c>
    </row>
    <row r="66" spans="1:28" ht="14.25" customHeight="1">
      <c r="A66" s="338"/>
      <c r="B66" s="342"/>
      <c r="C66" s="311"/>
      <c r="D66" s="312"/>
      <c r="E66" s="332" t="s">
        <v>441</v>
      </c>
      <c r="F66" s="288"/>
      <c r="G66" s="288"/>
      <c r="H66" s="288"/>
      <c r="I66" s="288"/>
      <c r="J66" s="288"/>
      <c r="K66" s="288"/>
      <c r="L66" s="289"/>
      <c r="M66" s="182">
        <v>13516.1</v>
      </c>
      <c r="N66" s="334">
        <v>0</v>
      </c>
      <c r="O66" s="289"/>
      <c r="P66" s="182">
        <v>0</v>
      </c>
      <c r="Q66" s="334">
        <v>1230.67</v>
      </c>
      <c r="R66" s="288"/>
      <c r="S66" s="288"/>
      <c r="T66" s="289"/>
      <c r="U66" s="182">
        <v>0</v>
      </c>
      <c r="V66" s="182">
        <v>0</v>
      </c>
      <c r="W66" s="182">
        <v>0</v>
      </c>
      <c r="X66" s="182">
        <v>0</v>
      </c>
      <c r="Y66" s="182">
        <v>0</v>
      </c>
      <c r="Z66" s="182">
        <v>0</v>
      </c>
      <c r="AA66" s="182">
        <v>0</v>
      </c>
      <c r="AB66" s="182">
        <v>14746.77</v>
      </c>
    </row>
    <row r="67" spans="1:28" ht="14.25" customHeight="1">
      <c r="A67" s="339"/>
      <c r="B67" s="332" t="s">
        <v>12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9"/>
      <c r="M67" s="182">
        <v>104353.57</v>
      </c>
      <c r="N67" s="334">
        <v>0</v>
      </c>
      <c r="O67" s="289"/>
      <c r="P67" s="182">
        <v>0</v>
      </c>
      <c r="Q67" s="334">
        <v>19081.82</v>
      </c>
      <c r="R67" s="288"/>
      <c r="S67" s="288"/>
      <c r="T67" s="289"/>
      <c r="U67" s="182">
        <v>0</v>
      </c>
      <c r="V67" s="182">
        <v>0</v>
      </c>
      <c r="W67" s="182">
        <v>0</v>
      </c>
      <c r="X67" s="182">
        <v>0</v>
      </c>
      <c r="Y67" s="182">
        <v>0</v>
      </c>
      <c r="Z67" s="182">
        <v>0</v>
      </c>
      <c r="AA67" s="182">
        <v>0</v>
      </c>
      <c r="AB67" s="182">
        <v>123435.39</v>
      </c>
    </row>
    <row r="68" spans="1:28" ht="14.25" customHeight="1">
      <c r="A68" s="337" t="s">
        <v>305</v>
      </c>
      <c r="B68" s="340" t="s">
        <v>348</v>
      </c>
      <c r="C68" s="343" t="s">
        <v>703</v>
      </c>
      <c r="D68" s="308"/>
      <c r="E68" s="179" t="s">
        <v>305</v>
      </c>
      <c r="F68" s="180" t="s">
        <v>458</v>
      </c>
      <c r="G68" s="336" t="s">
        <v>704</v>
      </c>
      <c r="H68" s="288"/>
      <c r="I68" s="289"/>
      <c r="J68" s="331" t="s">
        <v>397</v>
      </c>
      <c r="K68" s="288"/>
      <c r="L68" s="289"/>
      <c r="M68" s="181">
        <v>0</v>
      </c>
      <c r="N68" s="333">
        <v>0</v>
      </c>
      <c r="O68" s="289"/>
      <c r="P68" s="181">
        <v>0</v>
      </c>
      <c r="Q68" s="333">
        <v>0</v>
      </c>
      <c r="R68" s="288"/>
      <c r="S68" s="288"/>
      <c r="T68" s="289"/>
      <c r="U68" s="181">
        <v>0</v>
      </c>
      <c r="V68" s="181">
        <v>0</v>
      </c>
      <c r="W68" s="181">
        <v>0</v>
      </c>
      <c r="X68" s="181">
        <v>0</v>
      </c>
      <c r="Y68" s="181">
        <v>0</v>
      </c>
      <c r="Z68" s="181">
        <v>0</v>
      </c>
      <c r="AA68" s="181">
        <v>0</v>
      </c>
      <c r="AB68" s="181">
        <v>0</v>
      </c>
    </row>
    <row r="69" spans="1:28" ht="14.25" customHeight="1">
      <c r="A69" s="338"/>
      <c r="B69" s="341"/>
      <c r="C69" s="298"/>
      <c r="D69" s="344"/>
      <c r="E69" s="179" t="s">
        <v>305</v>
      </c>
      <c r="F69" s="180" t="s">
        <v>242</v>
      </c>
      <c r="G69" s="336" t="s">
        <v>705</v>
      </c>
      <c r="H69" s="288"/>
      <c r="I69" s="289"/>
      <c r="J69" s="331" t="s">
        <v>397</v>
      </c>
      <c r="K69" s="288"/>
      <c r="L69" s="289"/>
      <c r="M69" s="181">
        <v>0</v>
      </c>
      <c r="N69" s="333">
        <v>0</v>
      </c>
      <c r="O69" s="289"/>
      <c r="P69" s="181">
        <v>0</v>
      </c>
      <c r="Q69" s="333">
        <v>0</v>
      </c>
      <c r="R69" s="288"/>
      <c r="S69" s="288"/>
      <c r="T69" s="289"/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181">
        <v>0</v>
      </c>
      <c r="AB69" s="181">
        <v>0</v>
      </c>
    </row>
    <row r="70" spans="1:28" ht="14.25">
      <c r="A70" s="338"/>
      <c r="B70" s="342"/>
      <c r="C70" s="311"/>
      <c r="D70" s="312"/>
      <c r="E70" s="332" t="s">
        <v>441</v>
      </c>
      <c r="F70" s="288"/>
      <c r="G70" s="288"/>
      <c r="H70" s="288"/>
      <c r="I70" s="288"/>
      <c r="J70" s="288"/>
      <c r="K70" s="288"/>
      <c r="L70" s="289"/>
      <c r="M70" s="182">
        <v>0</v>
      </c>
      <c r="N70" s="334">
        <v>0</v>
      </c>
      <c r="O70" s="289"/>
      <c r="P70" s="182">
        <v>0</v>
      </c>
      <c r="Q70" s="334">
        <v>0</v>
      </c>
      <c r="R70" s="288"/>
      <c r="S70" s="288"/>
      <c r="T70" s="289"/>
      <c r="U70" s="182">
        <v>0</v>
      </c>
      <c r="V70" s="182">
        <v>0</v>
      </c>
      <c r="W70" s="182">
        <v>0</v>
      </c>
      <c r="X70" s="182">
        <v>0</v>
      </c>
      <c r="Y70" s="182">
        <v>0</v>
      </c>
      <c r="Z70" s="182">
        <v>0</v>
      </c>
      <c r="AA70" s="182">
        <v>0</v>
      </c>
      <c r="AB70" s="182">
        <v>0</v>
      </c>
    </row>
    <row r="71" spans="1:28" ht="15.75" customHeight="1">
      <c r="A71" s="339"/>
      <c r="B71" s="332" t="s">
        <v>12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9"/>
      <c r="M71" s="182">
        <v>498000</v>
      </c>
      <c r="N71" s="334">
        <v>30300</v>
      </c>
      <c r="O71" s="289"/>
      <c r="P71" s="182">
        <v>0</v>
      </c>
      <c r="Q71" s="334">
        <v>0</v>
      </c>
      <c r="R71" s="288"/>
      <c r="S71" s="288"/>
      <c r="T71" s="289"/>
      <c r="U71" s="182">
        <v>15700</v>
      </c>
      <c r="V71" s="182">
        <v>0</v>
      </c>
      <c r="W71" s="182">
        <v>0</v>
      </c>
      <c r="X71" s="182">
        <v>0</v>
      </c>
      <c r="Y71" s="182">
        <v>0</v>
      </c>
      <c r="Z71" s="182">
        <v>0</v>
      </c>
      <c r="AA71" s="182">
        <v>0</v>
      </c>
      <c r="AB71" s="182">
        <v>544000</v>
      </c>
    </row>
    <row r="72" spans="1:28" ht="15.75" customHeight="1">
      <c r="A72" s="337" t="s">
        <v>305</v>
      </c>
      <c r="B72" s="340" t="s">
        <v>350</v>
      </c>
      <c r="C72" s="343" t="s">
        <v>706</v>
      </c>
      <c r="D72" s="308"/>
      <c r="E72" s="179" t="s">
        <v>305</v>
      </c>
      <c r="F72" s="180" t="s">
        <v>442</v>
      </c>
      <c r="G72" s="336" t="s">
        <v>707</v>
      </c>
      <c r="H72" s="288"/>
      <c r="I72" s="289"/>
      <c r="J72" s="331" t="s">
        <v>397</v>
      </c>
      <c r="K72" s="288"/>
      <c r="L72" s="289"/>
      <c r="M72" s="181">
        <v>0</v>
      </c>
      <c r="N72" s="333">
        <v>0</v>
      </c>
      <c r="O72" s="289"/>
      <c r="P72" s="181">
        <v>0</v>
      </c>
      <c r="Q72" s="333">
        <v>0</v>
      </c>
      <c r="R72" s="288"/>
      <c r="S72" s="288"/>
      <c r="T72" s="289"/>
      <c r="U72" s="181">
        <v>0</v>
      </c>
      <c r="V72" s="181">
        <v>0</v>
      </c>
      <c r="W72" s="181">
        <v>0</v>
      </c>
      <c r="X72" s="181">
        <v>0</v>
      </c>
      <c r="Y72" s="181">
        <v>0</v>
      </c>
      <c r="Z72" s="181">
        <v>946600</v>
      </c>
      <c r="AA72" s="181">
        <v>0</v>
      </c>
      <c r="AB72" s="181">
        <v>946600</v>
      </c>
    </row>
    <row r="73" spans="1:28" ht="14.25" customHeight="1">
      <c r="A73" s="338"/>
      <c r="B73" s="341"/>
      <c r="C73" s="298"/>
      <c r="D73" s="344"/>
      <c r="E73" s="179" t="s">
        <v>305</v>
      </c>
      <c r="F73" s="180" t="s">
        <v>461</v>
      </c>
      <c r="G73" s="336" t="s">
        <v>708</v>
      </c>
      <c r="H73" s="288"/>
      <c r="I73" s="289"/>
      <c r="J73" s="331" t="s">
        <v>397</v>
      </c>
      <c r="K73" s="288"/>
      <c r="L73" s="289"/>
      <c r="M73" s="181">
        <v>0</v>
      </c>
      <c r="N73" s="333">
        <v>0</v>
      </c>
      <c r="O73" s="289"/>
      <c r="P73" s="181">
        <v>0</v>
      </c>
      <c r="Q73" s="333">
        <v>0</v>
      </c>
      <c r="R73" s="288"/>
      <c r="S73" s="288"/>
      <c r="T73" s="289"/>
      <c r="U73" s="181">
        <v>0</v>
      </c>
      <c r="V73" s="181">
        <v>0</v>
      </c>
      <c r="W73" s="181">
        <v>0</v>
      </c>
      <c r="X73" s="181">
        <v>0</v>
      </c>
      <c r="Y73" s="181">
        <v>0</v>
      </c>
      <c r="Z73" s="181">
        <v>482100</v>
      </c>
      <c r="AA73" s="181">
        <v>0</v>
      </c>
      <c r="AB73" s="181">
        <v>482100</v>
      </c>
    </row>
    <row r="74" spans="1:28" ht="14.25" customHeight="1">
      <c r="A74" s="338"/>
      <c r="B74" s="342"/>
      <c r="C74" s="311"/>
      <c r="D74" s="312"/>
      <c r="E74" s="332" t="s">
        <v>441</v>
      </c>
      <c r="F74" s="288"/>
      <c r="G74" s="288"/>
      <c r="H74" s="288"/>
      <c r="I74" s="288"/>
      <c r="J74" s="288"/>
      <c r="K74" s="288"/>
      <c r="L74" s="289"/>
      <c r="M74" s="182">
        <v>0</v>
      </c>
      <c r="N74" s="334">
        <v>0</v>
      </c>
      <c r="O74" s="289"/>
      <c r="P74" s="182">
        <v>0</v>
      </c>
      <c r="Q74" s="334">
        <v>0</v>
      </c>
      <c r="R74" s="288"/>
      <c r="S74" s="288"/>
      <c r="T74" s="289"/>
      <c r="U74" s="182">
        <v>0</v>
      </c>
      <c r="V74" s="182">
        <v>0</v>
      </c>
      <c r="W74" s="182">
        <v>0</v>
      </c>
      <c r="X74" s="182">
        <v>0</v>
      </c>
      <c r="Y74" s="182">
        <v>0</v>
      </c>
      <c r="Z74" s="182">
        <v>1428700</v>
      </c>
      <c r="AA74" s="182">
        <v>0</v>
      </c>
      <c r="AB74" s="182">
        <v>1428700</v>
      </c>
    </row>
    <row r="75" spans="1:28" ht="14.25" customHeight="1">
      <c r="A75" s="339"/>
      <c r="B75" s="332" t="s">
        <v>12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9"/>
      <c r="M75" s="182">
        <v>0</v>
      </c>
      <c r="N75" s="334">
        <v>0</v>
      </c>
      <c r="O75" s="289"/>
      <c r="P75" s="182">
        <v>0</v>
      </c>
      <c r="Q75" s="334">
        <v>0</v>
      </c>
      <c r="R75" s="288"/>
      <c r="S75" s="288"/>
      <c r="T75" s="289"/>
      <c r="U75" s="182">
        <v>0</v>
      </c>
      <c r="V75" s="182">
        <v>0</v>
      </c>
      <c r="W75" s="182">
        <v>0</v>
      </c>
      <c r="X75" s="182">
        <v>0</v>
      </c>
      <c r="Y75" s="182">
        <v>0</v>
      </c>
      <c r="Z75" s="182">
        <v>1428700</v>
      </c>
      <c r="AA75" s="182">
        <v>0</v>
      </c>
      <c r="AB75" s="182">
        <v>1428700</v>
      </c>
    </row>
    <row r="76" spans="1:28" ht="25.5" customHeight="1">
      <c r="A76" s="337" t="s">
        <v>305</v>
      </c>
      <c r="B76" s="340" t="s">
        <v>352</v>
      </c>
      <c r="C76" s="343" t="s">
        <v>709</v>
      </c>
      <c r="D76" s="308"/>
      <c r="E76" s="179" t="s">
        <v>305</v>
      </c>
      <c r="F76" s="180" t="s">
        <v>432</v>
      </c>
      <c r="G76" s="336" t="s">
        <v>710</v>
      </c>
      <c r="H76" s="288"/>
      <c r="I76" s="289"/>
      <c r="J76" s="331" t="s">
        <v>397</v>
      </c>
      <c r="K76" s="288"/>
      <c r="L76" s="289"/>
      <c r="M76" s="181">
        <v>0</v>
      </c>
      <c r="N76" s="333">
        <v>0</v>
      </c>
      <c r="O76" s="289"/>
      <c r="P76" s="181">
        <v>0</v>
      </c>
      <c r="Q76" s="333">
        <v>0</v>
      </c>
      <c r="R76" s="288"/>
      <c r="S76" s="288"/>
      <c r="T76" s="289"/>
      <c r="U76" s="181">
        <v>0</v>
      </c>
      <c r="V76" s="181">
        <v>0</v>
      </c>
      <c r="W76" s="181">
        <v>0</v>
      </c>
      <c r="X76" s="181">
        <v>0</v>
      </c>
      <c r="Y76" s="181">
        <v>0</v>
      </c>
      <c r="Z76" s="181">
        <v>0</v>
      </c>
      <c r="AA76" s="181">
        <v>0</v>
      </c>
      <c r="AB76" s="181">
        <v>0</v>
      </c>
    </row>
    <row r="77" spans="1:28" ht="14.25" customHeight="1">
      <c r="A77" s="338"/>
      <c r="B77" s="341"/>
      <c r="C77" s="298"/>
      <c r="D77" s="344"/>
      <c r="E77" s="179" t="s">
        <v>305</v>
      </c>
      <c r="F77" s="180" t="s">
        <v>433</v>
      </c>
      <c r="G77" s="336" t="s">
        <v>711</v>
      </c>
      <c r="H77" s="288"/>
      <c r="I77" s="289"/>
      <c r="J77" s="331" t="s">
        <v>397</v>
      </c>
      <c r="K77" s="288"/>
      <c r="L77" s="289"/>
      <c r="M77" s="181">
        <v>0</v>
      </c>
      <c r="N77" s="333">
        <v>0</v>
      </c>
      <c r="O77" s="289"/>
      <c r="P77" s="181">
        <v>0</v>
      </c>
      <c r="Q77" s="333">
        <v>-15720</v>
      </c>
      <c r="R77" s="288"/>
      <c r="S77" s="288"/>
      <c r="T77" s="289"/>
      <c r="U77" s="181">
        <v>0</v>
      </c>
      <c r="V77" s="181">
        <v>0</v>
      </c>
      <c r="W77" s="181">
        <v>0</v>
      </c>
      <c r="X77" s="181">
        <v>0</v>
      </c>
      <c r="Y77" s="181">
        <v>0</v>
      </c>
      <c r="Z77" s="181">
        <v>0</v>
      </c>
      <c r="AA77" s="181">
        <v>0</v>
      </c>
      <c r="AB77" s="181">
        <v>-15720</v>
      </c>
    </row>
    <row r="78" spans="1:28" ht="14.25" customHeight="1">
      <c r="A78" s="338"/>
      <c r="B78" s="342"/>
      <c r="C78" s="311"/>
      <c r="D78" s="312"/>
      <c r="E78" s="332" t="s">
        <v>441</v>
      </c>
      <c r="F78" s="288"/>
      <c r="G78" s="288"/>
      <c r="H78" s="288"/>
      <c r="I78" s="288"/>
      <c r="J78" s="288"/>
      <c r="K78" s="288"/>
      <c r="L78" s="289"/>
      <c r="M78" s="182">
        <v>0</v>
      </c>
      <c r="N78" s="334">
        <v>0</v>
      </c>
      <c r="O78" s="289"/>
      <c r="P78" s="182">
        <v>0</v>
      </c>
      <c r="Q78" s="334">
        <v>-15720</v>
      </c>
      <c r="R78" s="288"/>
      <c r="S78" s="288"/>
      <c r="T78" s="289"/>
      <c r="U78" s="182">
        <v>0</v>
      </c>
      <c r="V78" s="182">
        <v>0</v>
      </c>
      <c r="W78" s="182">
        <v>0</v>
      </c>
      <c r="X78" s="182">
        <v>0</v>
      </c>
      <c r="Y78" s="182">
        <v>0</v>
      </c>
      <c r="Z78" s="182">
        <v>0</v>
      </c>
      <c r="AA78" s="182">
        <v>0</v>
      </c>
      <c r="AB78" s="182">
        <v>-15720</v>
      </c>
    </row>
    <row r="79" spans="1:28" ht="14.25" customHeight="1">
      <c r="A79" s="339"/>
      <c r="B79" s="332" t="s">
        <v>12</v>
      </c>
      <c r="C79" s="288"/>
      <c r="D79" s="288"/>
      <c r="E79" s="288"/>
      <c r="F79" s="288"/>
      <c r="G79" s="288"/>
      <c r="H79" s="288"/>
      <c r="I79" s="288"/>
      <c r="J79" s="288"/>
      <c r="K79" s="288"/>
      <c r="L79" s="289"/>
      <c r="M79" s="182">
        <v>11000</v>
      </c>
      <c r="N79" s="334">
        <v>0</v>
      </c>
      <c r="O79" s="289"/>
      <c r="P79" s="182">
        <v>0</v>
      </c>
      <c r="Q79" s="334">
        <v>934840</v>
      </c>
      <c r="R79" s="288"/>
      <c r="S79" s="288"/>
      <c r="T79" s="289"/>
      <c r="U79" s="182">
        <v>0</v>
      </c>
      <c r="V79" s="182">
        <v>0</v>
      </c>
      <c r="W79" s="182">
        <v>0</v>
      </c>
      <c r="X79" s="182">
        <v>0</v>
      </c>
      <c r="Y79" s="182">
        <v>0</v>
      </c>
      <c r="Z79" s="182">
        <v>0</v>
      </c>
      <c r="AA79" s="182">
        <v>0</v>
      </c>
      <c r="AB79" s="182">
        <v>945840</v>
      </c>
    </row>
    <row r="80" spans="1:28" ht="14.25">
      <c r="A80" s="178" t="s">
        <v>305</v>
      </c>
      <c r="B80" s="332" t="s">
        <v>434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9"/>
      <c r="M80" s="182">
        <v>580968.77</v>
      </c>
      <c r="N80" s="334">
        <v>170327</v>
      </c>
      <c r="O80" s="289"/>
      <c r="P80" s="182">
        <v>148600</v>
      </c>
      <c r="Q80" s="334">
        <v>80760.67</v>
      </c>
      <c r="R80" s="288"/>
      <c r="S80" s="288"/>
      <c r="T80" s="289"/>
      <c r="U80" s="182">
        <v>0</v>
      </c>
      <c r="V80" s="182">
        <v>10000</v>
      </c>
      <c r="W80" s="182">
        <v>97695</v>
      </c>
      <c r="X80" s="182">
        <v>0</v>
      </c>
      <c r="Y80" s="182">
        <v>26250</v>
      </c>
      <c r="Z80" s="182">
        <v>1428700</v>
      </c>
      <c r="AA80" s="182">
        <v>811802</v>
      </c>
      <c r="AB80" s="182">
        <v>3355103.44</v>
      </c>
    </row>
    <row r="81" spans="1:28" ht="14.25" customHeight="1">
      <c r="A81" s="178" t="s">
        <v>305</v>
      </c>
      <c r="B81" s="332" t="s">
        <v>435</v>
      </c>
      <c r="C81" s="288"/>
      <c r="D81" s="288"/>
      <c r="E81" s="288"/>
      <c r="F81" s="288"/>
      <c r="G81" s="288"/>
      <c r="H81" s="288"/>
      <c r="I81" s="288"/>
      <c r="J81" s="288"/>
      <c r="K81" s="288"/>
      <c r="L81" s="289"/>
      <c r="M81" s="182">
        <v>4813885.64</v>
      </c>
      <c r="N81" s="334">
        <v>1202440</v>
      </c>
      <c r="O81" s="289"/>
      <c r="P81" s="182">
        <v>158969</v>
      </c>
      <c r="Q81" s="334">
        <v>1693366.82</v>
      </c>
      <c r="R81" s="288"/>
      <c r="S81" s="288"/>
      <c r="T81" s="289"/>
      <c r="U81" s="182">
        <v>834854.02</v>
      </c>
      <c r="V81" s="182">
        <v>70000</v>
      </c>
      <c r="W81" s="182">
        <v>687095</v>
      </c>
      <c r="X81" s="182">
        <v>126503</v>
      </c>
      <c r="Y81" s="182">
        <v>34152</v>
      </c>
      <c r="Z81" s="182">
        <v>1428700</v>
      </c>
      <c r="AA81" s="182">
        <v>5977327</v>
      </c>
      <c r="AB81" s="182">
        <v>17027292.48</v>
      </c>
    </row>
    <row r="82" spans="1:28" ht="14.25" customHeight="1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</row>
    <row r="83" ht="409.5" customHeight="1" hidden="1"/>
  </sheetData>
  <sheetProtection/>
  <mergeCells count="294">
    <mergeCell ref="AB4:AB11"/>
    <mergeCell ref="K5:K7"/>
    <mergeCell ref="M6:O6"/>
    <mergeCell ref="Q6:U6"/>
    <mergeCell ref="X6:Y6"/>
    <mergeCell ref="M7:M10"/>
    <mergeCell ref="N7:O10"/>
    <mergeCell ref="P7:P10"/>
    <mergeCell ref="Q7:T10"/>
    <mergeCell ref="U7:U10"/>
    <mergeCell ref="V7:V10"/>
    <mergeCell ref="W7:W10"/>
    <mergeCell ref="X7:X10"/>
    <mergeCell ref="Y7:Y10"/>
    <mergeCell ref="Z7:Z10"/>
    <mergeCell ref="AA7:AA10"/>
    <mergeCell ref="V4:V5"/>
    <mergeCell ref="W4:W5"/>
    <mergeCell ref="X4:Y5"/>
    <mergeCell ref="Z4:Z5"/>
    <mergeCell ref="AA4:AA5"/>
    <mergeCell ref="M4:O5"/>
    <mergeCell ref="P4:P5"/>
    <mergeCell ref="Q4:U5"/>
    <mergeCell ref="B80:L80"/>
    <mergeCell ref="N80:O80"/>
    <mergeCell ref="Q80:T80"/>
    <mergeCell ref="B81:L81"/>
    <mergeCell ref="N81:O81"/>
    <mergeCell ref="Q81:T81"/>
    <mergeCell ref="B79:L79"/>
    <mergeCell ref="N79:O79"/>
    <mergeCell ref="Q79:T79"/>
    <mergeCell ref="B76:B78"/>
    <mergeCell ref="C76:D78"/>
    <mergeCell ref="G76:I76"/>
    <mergeCell ref="J76:L76"/>
    <mergeCell ref="G77:I77"/>
    <mergeCell ref="Q77:T77"/>
    <mergeCell ref="N76:O76"/>
    <mergeCell ref="G73:I73"/>
    <mergeCell ref="J73:L73"/>
    <mergeCell ref="A72:A75"/>
    <mergeCell ref="B72:B74"/>
    <mergeCell ref="C72:D74"/>
    <mergeCell ref="G72:I72"/>
    <mergeCell ref="E74:L74"/>
    <mergeCell ref="N74:O74"/>
    <mergeCell ref="Q74:T74"/>
    <mergeCell ref="N75:O75"/>
    <mergeCell ref="Q75:T75"/>
    <mergeCell ref="A76:A79"/>
    <mergeCell ref="E78:L78"/>
    <mergeCell ref="B75:L75"/>
    <mergeCell ref="N78:O78"/>
    <mergeCell ref="Q78:T78"/>
    <mergeCell ref="J77:L77"/>
    <mergeCell ref="N73:O73"/>
    <mergeCell ref="Q73:T73"/>
    <mergeCell ref="N70:O70"/>
    <mergeCell ref="Q70:T70"/>
    <mergeCell ref="N71:O71"/>
    <mergeCell ref="Q71:T71"/>
    <mergeCell ref="Q76:T76"/>
    <mergeCell ref="N77:O77"/>
    <mergeCell ref="J63:L63"/>
    <mergeCell ref="Q67:T67"/>
    <mergeCell ref="N64:O64"/>
    <mergeCell ref="Q64:T64"/>
    <mergeCell ref="J65:L65"/>
    <mergeCell ref="N72:O72"/>
    <mergeCell ref="Q72:T72"/>
    <mergeCell ref="J72:L72"/>
    <mergeCell ref="G63:I63"/>
    <mergeCell ref="B61:L61"/>
    <mergeCell ref="G59:I59"/>
    <mergeCell ref="J59:L59"/>
    <mergeCell ref="G57:I57"/>
    <mergeCell ref="J57:L57"/>
    <mergeCell ref="B62:B66"/>
    <mergeCell ref="C62:D66"/>
    <mergeCell ref="G62:I62"/>
    <mergeCell ref="J62:L62"/>
    <mergeCell ref="A68:A71"/>
    <mergeCell ref="B68:B70"/>
    <mergeCell ref="C68:D70"/>
    <mergeCell ref="G68:I68"/>
    <mergeCell ref="J68:L68"/>
    <mergeCell ref="G65:I65"/>
    <mergeCell ref="A62:A67"/>
    <mergeCell ref="G64:I64"/>
    <mergeCell ref="J64:L64"/>
    <mergeCell ref="E66:L66"/>
    <mergeCell ref="B71:L71"/>
    <mergeCell ref="Q50:T50"/>
    <mergeCell ref="N47:O47"/>
    <mergeCell ref="Q47:T47"/>
    <mergeCell ref="Q48:T48"/>
    <mergeCell ref="Q49:T49"/>
    <mergeCell ref="Q65:T65"/>
    <mergeCell ref="Q68:T68"/>
    <mergeCell ref="N66:O66"/>
    <mergeCell ref="Q66:T66"/>
    <mergeCell ref="N48:O48"/>
    <mergeCell ref="G49:I49"/>
    <mergeCell ref="J49:L49"/>
    <mergeCell ref="N49:O49"/>
    <mergeCell ref="G50:I50"/>
    <mergeCell ref="E70:L70"/>
    <mergeCell ref="G69:I69"/>
    <mergeCell ref="J69:L69"/>
    <mergeCell ref="B67:L67"/>
    <mergeCell ref="N67:O67"/>
    <mergeCell ref="Q44:T44"/>
    <mergeCell ref="G43:I43"/>
    <mergeCell ref="J43:L43"/>
    <mergeCell ref="G45:I45"/>
    <mergeCell ref="J45:L45"/>
    <mergeCell ref="A48:A53"/>
    <mergeCell ref="B48:B52"/>
    <mergeCell ref="C48:D52"/>
    <mergeCell ref="G48:I48"/>
    <mergeCell ref="J48:L48"/>
    <mergeCell ref="N41:O41"/>
    <mergeCell ref="G44:I44"/>
    <mergeCell ref="J44:L44"/>
    <mergeCell ref="N44:O44"/>
    <mergeCell ref="B42:L42"/>
    <mergeCell ref="N42:O42"/>
    <mergeCell ref="N43:O43"/>
    <mergeCell ref="Q42:T42"/>
    <mergeCell ref="B35:B41"/>
    <mergeCell ref="C35:D41"/>
    <mergeCell ref="G35:I35"/>
    <mergeCell ref="N39:O39"/>
    <mergeCell ref="Q39:T39"/>
    <mergeCell ref="G40:I40"/>
    <mergeCell ref="N40:O40"/>
    <mergeCell ref="Q40:T40"/>
    <mergeCell ref="N37:O37"/>
    <mergeCell ref="N62:O62"/>
    <mergeCell ref="Q62:T62"/>
    <mergeCell ref="N63:O63"/>
    <mergeCell ref="Q63:T63"/>
    <mergeCell ref="N69:O69"/>
    <mergeCell ref="N68:O68"/>
    <mergeCell ref="Q69:T69"/>
    <mergeCell ref="N65:O65"/>
    <mergeCell ref="N60:O60"/>
    <mergeCell ref="Q60:T60"/>
    <mergeCell ref="N61:O61"/>
    <mergeCell ref="Q61:T61"/>
    <mergeCell ref="N58:O58"/>
    <mergeCell ref="Q58:T58"/>
    <mergeCell ref="N59:O59"/>
    <mergeCell ref="Q59:T59"/>
    <mergeCell ref="J26:L26"/>
    <mergeCell ref="G24:I24"/>
    <mergeCell ref="J24:L24"/>
    <mergeCell ref="A21:A28"/>
    <mergeCell ref="B21:B27"/>
    <mergeCell ref="C21:D27"/>
    <mergeCell ref="E27:L27"/>
    <mergeCell ref="G25:I25"/>
    <mergeCell ref="J25:L25"/>
    <mergeCell ref="G26:I26"/>
    <mergeCell ref="A9:C9"/>
    <mergeCell ref="G13:I13"/>
    <mergeCell ref="J13:L13"/>
    <mergeCell ref="G14:I14"/>
    <mergeCell ref="J14:L14"/>
    <mergeCell ref="A12:A20"/>
    <mergeCell ref="G16:I16"/>
    <mergeCell ref="J16:L16"/>
    <mergeCell ref="G17:I17"/>
    <mergeCell ref="B12:B19"/>
    <mergeCell ref="A3:S3"/>
    <mergeCell ref="N11:O11"/>
    <mergeCell ref="Q11:T11"/>
    <mergeCell ref="C12:D19"/>
    <mergeCell ref="G12:I12"/>
    <mergeCell ref="G18:I18"/>
    <mergeCell ref="J18:L18"/>
    <mergeCell ref="N18:O18"/>
    <mergeCell ref="Q18:T18"/>
    <mergeCell ref="Q12:T12"/>
    <mergeCell ref="Q57:T57"/>
    <mergeCell ref="N54:O54"/>
    <mergeCell ref="Q54:T54"/>
    <mergeCell ref="N17:O17"/>
    <mergeCell ref="Q17:T17"/>
    <mergeCell ref="N14:O14"/>
    <mergeCell ref="Q14:T14"/>
    <mergeCell ref="N16:O16"/>
    <mergeCell ref="Q16:T16"/>
    <mergeCell ref="Q41:T41"/>
    <mergeCell ref="Q55:T55"/>
    <mergeCell ref="A54:A61"/>
    <mergeCell ref="B54:B60"/>
    <mergeCell ref="C54:D60"/>
    <mergeCell ref="G54:I54"/>
    <mergeCell ref="E60:L60"/>
    <mergeCell ref="G56:I56"/>
    <mergeCell ref="N56:O56"/>
    <mergeCell ref="Q56:T56"/>
    <mergeCell ref="N57:O57"/>
    <mergeCell ref="J56:L56"/>
    <mergeCell ref="G58:I58"/>
    <mergeCell ref="J58:L58"/>
    <mergeCell ref="J54:L54"/>
    <mergeCell ref="E52:L52"/>
    <mergeCell ref="N52:O52"/>
    <mergeCell ref="G55:I55"/>
    <mergeCell ref="J55:L55"/>
    <mergeCell ref="N55:O55"/>
    <mergeCell ref="Q52:T52"/>
    <mergeCell ref="B53:L53"/>
    <mergeCell ref="N53:O53"/>
    <mergeCell ref="Q53:T53"/>
    <mergeCell ref="G51:I51"/>
    <mergeCell ref="J51:L51"/>
    <mergeCell ref="N51:O51"/>
    <mergeCell ref="Q51:T51"/>
    <mergeCell ref="J50:L50"/>
    <mergeCell ref="N50:O50"/>
    <mergeCell ref="N45:O45"/>
    <mergeCell ref="Q45:T45"/>
    <mergeCell ref="E46:L46"/>
    <mergeCell ref="N46:O46"/>
    <mergeCell ref="Q46:T46"/>
    <mergeCell ref="B47:L47"/>
    <mergeCell ref="C43:D46"/>
    <mergeCell ref="Q43:T43"/>
    <mergeCell ref="J38:L38"/>
    <mergeCell ref="N38:O38"/>
    <mergeCell ref="Q38:T38"/>
    <mergeCell ref="N35:O35"/>
    <mergeCell ref="Q35:T35"/>
    <mergeCell ref="G36:I36"/>
    <mergeCell ref="J36:L36"/>
    <mergeCell ref="N36:O36"/>
    <mergeCell ref="A43:A47"/>
    <mergeCell ref="B43:B46"/>
    <mergeCell ref="A35:A42"/>
    <mergeCell ref="J35:L35"/>
    <mergeCell ref="G37:I37"/>
    <mergeCell ref="J37:L37"/>
    <mergeCell ref="G39:I39"/>
    <mergeCell ref="J39:L39"/>
    <mergeCell ref="E41:L41"/>
    <mergeCell ref="G38:I38"/>
    <mergeCell ref="J40:L40"/>
    <mergeCell ref="B28:L28"/>
    <mergeCell ref="N28:O28"/>
    <mergeCell ref="Q28:T28"/>
    <mergeCell ref="N25:O25"/>
    <mergeCell ref="Q25:T25"/>
    <mergeCell ref="N26:O26"/>
    <mergeCell ref="Q26:T26"/>
    <mergeCell ref="Q36:T36"/>
    <mergeCell ref="Q37:T37"/>
    <mergeCell ref="G21:I21"/>
    <mergeCell ref="J21:L21"/>
    <mergeCell ref="G22:I22"/>
    <mergeCell ref="J22:L22"/>
    <mergeCell ref="E19:L19"/>
    <mergeCell ref="N20:O20"/>
    <mergeCell ref="N27:O27"/>
    <mergeCell ref="Q27:T27"/>
    <mergeCell ref="Q23:T23"/>
    <mergeCell ref="N23:O23"/>
    <mergeCell ref="N24:O24"/>
    <mergeCell ref="N21:O21"/>
    <mergeCell ref="N22:O22"/>
    <mergeCell ref="J15:L15"/>
    <mergeCell ref="N15:O15"/>
    <mergeCell ref="J12:L12"/>
    <mergeCell ref="N12:O12"/>
    <mergeCell ref="Q21:T21"/>
    <mergeCell ref="Q22:T22"/>
    <mergeCell ref="Q19:T19"/>
    <mergeCell ref="N13:O13"/>
    <mergeCell ref="Q13:T13"/>
    <mergeCell ref="N19:O19"/>
    <mergeCell ref="J17:L17"/>
    <mergeCell ref="B20:L20"/>
    <mergeCell ref="Q24:T24"/>
    <mergeCell ref="Q20:T20"/>
    <mergeCell ref="A1:S1"/>
    <mergeCell ref="A2:S2"/>
    <mergeCell ref="Q15:T15"/>
    <mergeCell ref="G23:I23"/>
    <mergeCell ref="J23:L23"/>
    <mergeCell ref="G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85546875" style="139" customWidth="1"/>
    <col min="2" max="2" width="18.00390625" style="139" customWidth="1"/>
    <col min="3" max="3" width="4.28125" style="139" customWidth="1"/>
    <col min="4" max="4" width="6.57421875" style="139" customWidth="1"/>
    <col min="5" max="5" width="0.42578125" style="139" customWidth="1"/>
    <col min="6" max="6" width="19.00390625" style="139" customWidth="1"/>
    <col min="7" max="7" width="4.7109375" style="139" customWidth="1"/>
    <col min="8" max="8" width="0.85546875" style="139" customWidth="1"/>
    <col min="9" max="9" width="0.2890625" style="139" customWidth="1"/>
    <col min="10" max="10" width="11.00390625" style="139" customWidth="1"/>
    <col min="11" max="11" width="0.5625" style="139" customWidth="1"/>
    <col min="12" max="13" width="19.7109375" style="139" customWidth="1"/>
    <col min="14" max="14" width="3.421875" style="139" customWidth="1"/>
    <col min="15" max="15" width="16.28125" style="139" customWidth="1"/>
    <col min="16" max="16" width="0" style="139" hidden="1" customWidth="1"/>
    <col min="17" max="17" width="22.421875" style="139" customWidth="1"/>
    <col min="18" max="18" width="15.8515625" style="139" customWidth="1"/>
    <col min="19" max="19" width="0.2890625" style="139" customWidth="1"/>
    <col min="20" max="16384" width="9.140625" style="139" customWidth="1"/>
  </cols>
  <sheetData>
    <row r="1" spans="1:19" ht="18" customHeight="1">
      <c r="A1" s="364" t="s">
        <v>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18" customHeight="1">
      <c r="A2" s="364" t="s">
        <v>436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ht="18" customHeight="1">
      <c r="A3" s="365" t="s">
        <v>712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ht="409.5" customHeight="1" hidden="1"/>
    <row r="5" ht="2.25" customHeight="1"/>
    <row r="6" spans="1:15" ht="14.25">
      <c r="A6" s="140"/>
      <c r="B6" s="141"/>
      <c r="C6" s="141"/>
      <c r="D6" s="141"/>
      <c r="E6" s="141"/>
      <c r="F6" s="141"/>
      <c r="G6" s="366" t="s">
        <v>377</v>
      </c>
      <c r="H6" s="367"/>
      <c r="I6" s="367"/>
      <c r="J6" s="367"/>
      <c r="K6" s="142"/>
      <c r="L6" s="368" t="s">
        <v>437</v>
      </c>
      <c r="M6" s="368" t="s">
        <v>369</v>
      </c>
      <c r="N6" s="322" t="s">
        <v>6</v>
      </c>
      <c r="O6" s="373"/>
    </row>
    <row r="7" spans="1:15" ht="14.25">
      <c r="A7" s="189"/>
      <c r="B7" s="193"/>
      <c r="C7" s="193"/>
      <c r="D7" s="193"/>
      <c r="E7" s="193"/>
      <c r="F7" s="193"/>
      <c r="G7" s="193"/>
      <c r="H7" s="193"/>
      <c r="I7" s="193"/>
      <c r="J7" s="193"/>
      <c r="K7" s="192"/>
      <c r="L7" s="369"/>
      <c r="M7" s="369"/>
      <c r="N7" s="372"/>
      <c r="O7" s="374"/>
    </row>
    <row r="8" spans="1:15" ht="14.25">
      <c r="A8" s="189"/>
      <c r="B8" s="193"/>
      <c r="C8" s="193"/>
      <c r="D8" s="193"/>
      <c r="E8" s="193"/>
      <c r="F8" s="193"/>
      <c r="G8" s="193"/>
      <c r="H8" s="193"/>
      <c r="I8" s="193"/>
      <c r="J8" s="193"/>
      <c r="K8" s="192"/>
      <c r="L8" s="191" t="s">
        <v>438</v>
      </c>
      <c r="M8" s="191" t="s">
        <v>376</v>
      </c>
      <c r="N8" s="372"/>
      <c r="O8" s="374"/>
    </row>
    <row r="9" spans="1:15" ht="14.25">
      <c r="A9" s="189"/>
      <c r="B9" s="193"/>
      <c r="C9" s="193"/>
      <c r="D9" s="193"/>
      <c r="E9" s="193"/>
      <c r="F9" s="193"/>
      <c r="G9" s="193"/>
      <c r="H9" s="193"/>
      <c r="I9" s="193"/>
      <c r="J9" s="193"/>
      <c r="K9" s="192"/>
      <c r="L9" s="376" t="s">
        <v>439</v>
      </c>
      <c r="M9" s="376" t="s">
        <v>334</v>
      </c>
      <c r="N9" s="372"/>
      <c r="O9" s="374"/>
    </row>
    <row r="10" spans="1:15" ht="14.25">
      <c r="A10" s="370" t="s">
        <v>386</v>
      </c>
      <c r="B10" s="371"/>
      <c r="C10" s="371"/>
      <c r="D10" s="193"/>
      <c r="E10" s="193"/>
      <c r="F10" s="193"/>
      <c r="G10" s="193"/>
      <c r="H10" s="193"/>
      <c r="I10" s="193"/>
      <c r="J10" s="193"/>
      <c r="K10" s="192"/>
      <c r="L10" s="369"/>
      <c r="M10" s="369"/>
      <c r="N10" s="372"/>
      <c r="O10" s="374"/>
    </row>
    <row r="11" spans="1:15" ht="14.25">
      <c r="A11" s="372"/>
      <c r="B11" s="371"/>
      <c r="C11" s="371"/>
      <c r="D11" s="193"/>
      <c r="E11" s="193"/>
      <c r="F11" s="193"/>
      <c r="G11" s="193"/>
      <c r="H11" s="193"/>
      <c r="I11" s="193"/>
      <c r="J11" s="193"/>
      <c r="K11" s="192"/>
      <c r="L11" s="362" t="s">
        <v>440</v>
      </c>
      <c r="M11" s="362" t="s">
        <v>395</v>
      </c>
      <c r="N11" s="372"/>
      <c r="O11" s="374"/>
    </row>
    <row r="12" spans="1:15" ht="14.25">
      <c r="A12" s="190"/>
      <c r="B12" s="195"/>
      <c r="C12" s="195"/>
      <c r="D12" s="195"/>
      <c r="E12" s="195"/>
      <c r="F12" s="195"/>
      <c r="G12" s="195"/>
      <c r="H12" s="195"/>
      <c r="I12" s="195"/>
      <c r="J12" s="195"/>
      <c r="K12" s="143"/>
      <c r="L12" s="363"/>
      <c r="M12" s="363"/>
      <c r="N12" s="375"/>
      <c r="O12" s="318"/>
    </row>
    <row r="13" spans="1:15" ht="14.25">
      <c r="A13" s="382" t="s">
        <v>305</v>
      </c>
      <c r="B13" s="385" t="s">
        <v>334</v>
      </c>
      <c r="C13" s="378" t="s">
        <v>660</v>
      </c>
      <c r="D13" s="373"/>
      <c r="E13" s="144" t="s">
        <v>305</v>
      </c>
      <c r="F13" s="388" t="s">
        <v>401</v>
      </c>
      <c r="G13" s="320"/>
      <c r="H13" s="320"/>
      <c r="I13" s="389"/>
      <c r="J13" s="377" t="s">
        <v>665</v>
      </c>
      <c r="K13" s="321"/>
      <c r="L13" s="188">
        <v>0</v>
      </c>
      <c r="M13" s="188">
        <v>0</v>
      </c>
      <c r="N13" s="379">
        <v>0</v>
      </c>
      <c r="O13" s="321"/>
    </row>
    <row r="14" spans="1:15" ht="14.25">
      <c r="A14" s="383"/>
      <c r="B14" s="387"/>
      <c r="C14" s="317"/>
      <c r="D14" s="318"/>
      <c r="E14" s="380" t="s">
        <v>441</v>
      </c>
      <c r="F14" s="320"/>
      <c r="G14" s="320"/>
      <c r="H14" s="320"/>
      <c r="I14" s="320"/>
      <c r="J14" s="320"/>
      <c r="K14" s="321"/>
      <c r="L14" s="188">
        <v>0</v>
      </c>
      <c r="M14" s="188">
        <v>0</v>
      </c>
      <c r="N14" s="379">
        <v>0</v>
      </c>
      <c r="O14" s="321"/>
    </row>
    <row r="15" spans="1:15" ht="14.25">
      <c r="A15" s="384"/>
      <c r="B15" s="380" t="s">
        <v>12</v>
      </c>
      <c r="C15" s="320"/>
      <c r="D15" s="320"/>
      <c r="E15" s="320"/>
      <c r="F15" s="320"/>
      <c r="G15" s="320"/>
      <c r="H15" s="320"/>
      <c r="I15" s="320"/>
      <c r="J15" s="320"/>
      <c r="K15" s="321"/>
      <c r="L15" s="188">
        <v>0</v>
      </c>
      <c r="M15" s="188">
        <v>8640</v>
      </c>
      <c r="N15" s="379">
        <v>8640</v>
      </c>
      <c r="O15" s="321"/>
    </row>
    <row r="16" spans="1:15" ht="14.25">
      <c r="A16" s="382" t="s">
        <v>305</v>
      </c>
      <c r="B16" s="385" t="s">
        <v>350</v>
      </c>
      <c r="C16" s="378" t="s">
        <v>706</v>
      </c>
      <c r="D16" s="373"/>
      <c r="E16" s="144" t="s">
        <v>305</v>
      </c>
      <c r="F16" s="388" t="s">
        <v>442</v>
      </c>
      <c r="G16" s="320"/>
      <c r="H16" s="320"/>
      <c r="I16" s="389"/>
      <c r="J16" s="377" t="s">
        <v>707</v>
      </c>
      <c r="K16" s="321"/>
      <c r="L16" s="188">
        <v>0</v>
      </c>
      <c r="M16" s="188">
        <v>0</v>
      </c>
      <c r="N16" s="379">
        <v>0</v>
      </c>
      <c r="O16" s="321"/>
    </row>
    <row r="17" spans="1:15" ht="14.25">
      <c r="A17" s="383"/>
      <c r="B17" s="386"/>
      <c r="C17" s="328"/>
      <c r="D17" s="374"/>
      <c r="E17" s="144" t="s">
        <v>305</v>
      </c>
      <c r="F17" s="388" t="s">
        <v>461</v>
      </c>
      <c r="G17" s="320"/>
      <c r="H17" s="320"/>
      <c r="I17" s="389"/>
      <c r="J17" s="377" t="s">
        <v>708</v>
      </c>
      <c r="K17" s="321"/>
      <c r="L17" s="188">
        <v>511500</v>
      </c>
      <c r="M17" s="188">
        <v>0</v>
      </c>
      <c r="N17" s="379">
        <v>511500</v>
      </c>
      <c r="O17" s="321"/>
    </row>
    <row r="18" spans="1:15" ht="14.25">
      <c r="A18" s="383"/>
      <c r="B18" s="387"/>
      <c r="C18" s="317"/>
      <c r="D18" s="318"/>
      <c r="E18" s="380" t="s">
        <v>441</v>
      </c>
      <c r="F18" s="320"/>
      <c r="G18" s="320"/>
      <c r="H18" s="320"/>
      <c r="I18" s="320"/>
      <c r="J18" s="320"/>
      <c r="K18" s="321"/>
      <c r="L18" s="188">
        <v>511500</v>
      </c>
      <c r="M18" s="188">
        <v>0</v>
      </c>
      <c r="N18" s="379">
        <v>511500</v>
      </c>
      <c r="O18" s="321"/>
    </row>
    <row r="19" spans="1:15" ht="14.25">
      <c r="A19" s="384"/>
      <c r="B19" s="380" t="s">
        <v>12</v>
      </c>
      <c r="C19" s="320"/>
      <c r="D19" s="320"/>
      <c r="E19" s="320"/>
      <c r="F19" s="320"/>
      <c r="G19" s="320"/>
      <c r="H19" s="320"/>
      <c r="I19" s="320"/>
      <c r="J19" s="320"/>
      <c r="K19" s="321"/>
      <c r="L19" s="188">
        <v>3163500</v>
      </c>
      <c r="M19" s="188">
        <v>0</v>
      </c>
      <c r="N19" s="379">
        <v>3163500</v>
      </c>
      <c r="O19" s="321"/>
    </row>
    <row r="20" ht="409.5" customHeight="1" hidden="1"/>
    <row r="21" ht="2.25" customHeight="1"/>
    <row r="22" spans="1:15" ht="14.25">
      <c r="A22" s="390" t="s">
        <v>434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1"/>
      <c r="L22" s="194">
        <v>511500</v>
      </c>
      <c r="M22" s="194">
        <v>0</v>
      </c>
      <c r="N22" s="381">
        <v>511500</v>
      </c>
      <c r="O22" s="321"/>
    </row>
    <row r="23" spans="1:15" ht="14.25">
      <c r="A23" s="390" t="s">
        <v>435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1"/>
      <c r="L23" s="194">
        <v>3163500</v>
      </c>
      <c r="M23" s="194">
        <v>8640</v>
      </c>
      <c r="N23" s="381">
        <v>3172140</v>
      </c>
      <c r="O23" s="321"/>
    </row>
  </sheetData>
  <sheetProtection/>
  <mergeCells count="39">
    <mergeCell ref="F17:I17"/>
    <mergeCell ref="J17:K17"/>
    <mergeCell ref="N17:O17"/>
    <mergeCell ref="A23:K23"/>
    <mergeCell ref="N23:O23"/>
    <mergeCell ref="N18:O18"/>
    <mergeCell ref="B19:K19"/>
    <mergeCell ref="N19:O19"/>
    <mergeCell ref="A22:K22"/>
    <mergeCell ref="N22:O22"/>
    <mergeCell ref="A16:A19"/>
    <mergeCell ref="B16:B18"/>
    <mergeCell ref="A13:A15"/>
    <mergeCell ref="B13:B14"/>
    <mergeCell ref="C13:D14"/>
    <mergeCell ref="F13:I13"/>
    <mergeCell ref="J13:K13"/>
    <mergeCell ref="F16:I16"/>
    <mergeCell ref="N16:O16"/>
    <mergeCell ref="L9:L10"/>
    <mergeCell ref="M9:M10"/>
    <mergeCell ref="J16:K16"/>
    <mergeCell ref="C16:D18"/>
    <mergeCell ref="N13:O13"/>
    <mergeCell ref="E14:K14"/>
    <mergeCell ref="N14:O14"/>
    <mergeCell ref="B15:K15"/>
    <mergeCell ref="N15:O15"/>
    <mergeCell ref="E18:K18"/>
    <mergeCell ref="L11:L12"/>
    <mergeCell ref="M11:M12"/>
    <mergeCell ref="A1:S1"/>
    <mergeCell ref="A2:S2"/>
    <mergeCell ref="A3:S3"/>
    <mergeCell ref="G6:J6"/>
    <mergeCell ref="L6:L7"/>
    <mergeCell ref="A10:C11"/>
    <mergeCell ref="M6:M7"/>
    <mergeCell ref="N6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80"/>
  <sheetViews>
    <sheetView zoomScaleSheetLayoutView="100" zoomScalePageLayoutView="0" workbookViewId="0" topLeftCell="L64">
      <selection activeCell="O66" sqref="O66"/>
    </sheetView>
  </sheetViews>
  <sheetFormatPr defaultColWidth="9.140625" defaultRowHeight="12.75"/>
  <cols>
    <col min="1" max="1" width="0.71875" style="139" customWidth="1"/>
    <col min="2" max="2" width="9.8515625" style="139" customWidth="1"/>
    <col min="3" max="3" width="5.57421875" style="139" customWidth="1"/>
    <col min="4" max="4" width="1.421875" style="139" customWidth="1"/>
    <col min="5" max="5" width="0.42578125" style="139" customWidth="1"/>
    <col min="6" max="6" width="28.7109375" style="139" customWidth="1"/>
    <col min="7" max="7" width="1.421875" style="139" hidden="1" customWidth="1"/>
    <col min="8" max="8" width="0.9921875" style="139" hidden="1" customWidth="1"/>
    <col min="9" max="9" width="0.5625" style="139" hidden="1" customWidth="1"/>
    <col min="10" max="10" width="8.00390625" style="139" customWidth="1"/>
    <col min="11" max="11" width="1.57421875" style="139" hidden="1" customWidth="1"/>
    <col min="12" max="13" width="13.00390625" style="139" customWidth="1"/>
    <col min="14" max="14" width="3.00390625" style="139" hidden="1" customWidth="1"/>
    <col min="15" max="16" width="13.00390625" style="139" customWidth="1"/>
    <col min="17" max="17" width="6.57421875" style="139" hidden="1" customWidth="1"/>
    <col min="18" max="18" width="13.00390625" style="139" customWidth="1"/>
    <col min="19" max="19" width="2.57421875" style="139" hidden="1" customWidth="1"/>
    <col min="20" max="20" width="2.28125" style="139" hidden="1" customWidth="1"/>
    <col min="21" max="21" width="14.00390625" style="139" customWidth="1"/>
    <col min="22" max="28" width="13.00390625" style="139" customWidth="1"/>
    <col min="29" max="29" width="13.8515625" style="139" customWidth="1"/>
    <col min="30" max="30" width="0" style="139" hidden="1" customWidth="1"/>
    <col min="31" max="16384" width="9.140625" style="139" customWidth="1"/>
  </cols>
  <sheetData>
    <row r="1" spans="1:19" ht="18" customHeight="1">
      <c r="A1" s="364" t="s">
        <v>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18" customHeight="1">
      <c r="A2" s="364" t="s">
        <v>443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ht="17.25" customHeight="1">
      <c r="A3" s="365" t="s">
        <v>763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ht="409.5" customHeight="1" hidden="1"/>
    <row r="5" ht="15.75" customHeight="1" hidden="1"/>
    <row r="6" spans="1:29" ht="14.25">
      <c r="A6" s="140"/>
      <c r="B6" s="209"/>
      <c r="C6" s="209"/>
      <c r="D6" s="209"/>
      <c r="E6" s="209"/>
      <c r="F6" s="209"/>
      <c r="G6" s="209"/>
      <c r="H6" s="209"/>
      <c r="I6" s="209"/>
      <c r="J6" s="228"/>
      <c r="L6" s="368" t="s">
        <v>363</v>
      </c>
      <c r="M6" s="398"/>
      <c r="N6" s="398"/>
      <c r="O6" s="373"/>
      <c r="P6" s="368" t="s">
        <v>364</v>
      </c>
      <c r="Q6" s="373"/>
      <c r="R6" s="368" t="s">
        <v>365</v>
      </c>
      <c r="S6" s="398"/>
      <c r="T6" s="398"/>
      <c r="U6" s="373"/>
      <c r="V6" s="368" t="s">
        <v>366</v>
      </c>
      <c r="W6" s="373"/>
      <c r="X6" s="368" t="s">
        <v>367</v>
      </c>
      <c r="Y6" s="368" t="s">
        <v>368</v>
      </c>
      <c r="Z6" s="373"/>
      <c r="AA6" s="368" t="s">
        <v>437</v>
      </c>
      <c r="AB6" s="368" t="s">
        <v>369</v>
      </c>
      <c r="AC6" s="322" t="s">
        <v>6</v>
      </c>
    </row>
    <row r="7" spans="1:29" ht="22.5" customHeight="1">
      <c r="A7" s="206"/>
      <c r="B7" s="205"/>
      <c r="C7" s="205"/>
      <c r="D7" s="205"/>
      <c r="E7" s="205"/>
      <c r="F7" s="205"/>
      <c r="G7" s="205"/>
      <c r="H7" s="205"/>
      <c r="I7" s="205"/>
      <c r="J7" s="216"/>
      <c r="L7" s="396"/>
      <c r="M7" s="399"/>
      <c r="N7" s="399"/>
      <c r="O7" s="397"/>
      <c r="P7" s="396"/>
      <c r="Q7" s="397"/>
      <c r="R7" s="396"/>
      <c r="S7" s="399"/>
      <c r="T7" s="399"/>
      <c r="U7" s="397"/>
      <c r="V7" s="396"/>
      <c r="W7" s="397"/>
      <c r="X7" s="369"/>
      <c r="Y7" s="396"/>
      <c r="Z7" s="397"/>
      <c r="AA7" s="369"/>
      <c r="AB7" s="369"/>
      <c r="AC7" s="400"/>
    </row>
    <row r="8" spans="1:29" ht="15.75" customHeight="1">
      <c r="A8" s="206"/>
      <c r="B8" s="205"/>
      <c r="C8" s="205"/>
      <c r="D8" s="205"/>
      <c r="E8" s="205"/>
      <c r="F8" s="205"/>
      <c r="G8" s="205"/>
      <c r="H8" s="205"/>
      <c r="I8" s="205"/>
      <c r="J8" s="216"/>
      <c r="L8" s="401" t="s">
        <v>370</v>
      </c>
      <c r="M8" s="395"/>
      <c r="N8" s="395"/>
      <c r="O8" s="394"/>
      <c r="P8" s="401" t="s">
        <v>371</v>
      </c>
      <c r="Q8" s="394"/>
      <c r="R8" s="401" t="s">
        <v>372</v>
      </c>
      <c r="S8" s="395"/>
      <c r="T8" s="395"/>
      <c r="U8" s="394"/>
      <c r="V8" s="401" t="s">
        <v>373</v>
      </c>
      <c r="W8" s="394"/>
      <c r="X8" s="215" t="s">
        <v>374</v>
      </c>
      <c r="Y8" s="401" t="s">
        <v>375</v>
      </c>
      <c r="Z8" s="394"/>
      <c r="AA8" s="215" t="s">
        <v>438</v>
      </c>
      <c r="AB8" s="215" t="s">
        <v>376</v>
      </c>
      <c r="AC8" s="400"/>
    </row>
    <row r="9" spans="1:29" ht="26.25" customHeight="1">
      <c r="A9" s="206"/>
      <c r="B9" s="205"/>
      <c r="C9" s="205"/>
      <c r="D9" s="205"/>
      <c r="E9" s="205"/>
      <c r="F9" s="205"/>
      <c r="G9" s="205"/>
      <c r="H9" s="205"/>
      <c r="I9" s="205"/>
      <c r="J9" s="216"/>
      <c r="L9" s="376" t="s">
        <v>378</v>
      </c>
      <c r="M9" s="376" t="s">
        <v>444</v>
      </c>
      <c r="N9" s="373"/>
      <c r="O9" s="376" t="s">
        <v>379</v>
      </c>
      <c r="P9" s="376" t="s">
        <v>380</v>
      </c>
      <c r="Q9" s="373"/>
      <c r="R9" s="376" t="s">
        <v>381</v>
      </c>
      <c r="S9" s="398"/>
      <c r="T9" s="373"/>
      <c r="U9" s="376" t="s">
        <v>382</v>
      </c>
      <c r="V9" s="376" t="s">
        <v>383</v>
      </c>
      <c r="W9" s="376" t="s">
        <v>445</v>
      </c>
      <c r="X9" s="376" t="s">
        <v>384</v>
      </c>
      <c r="Y9" s="376" t="s">
        <v>446</v>
      </c>
      <c r="Z9" s="376" t="s">
        <v>385</v>
      </c>
      <c r="AA9" s="376" t="s">
        <v>439</v>
      </c>
      <c r="AB9" s="376" t="s">
        <v>334</v>
      </c>
      <c r="AC9" s="400"/>
    </row>
    <row r="10" spans="1:29" ht="14.25">
      <c r="A10" s="370" t="s">
        <v>386</v>
      </c>
      <c r="B10" s="371"/>
      <c r="C10" s="371"/>
      <c r="D10" s="205"/>
      <c r="E10" s="205"/>
      <c r="F10" s="205"/>
      <c r="G10" s="205"/>
      <c r="H10" s="205"/>
      <c r="I10" s="205"/>
      <c r="J10" s="216"/>
      <c r="L10" s="369"/>
      <c r="M10" s="396"/>
      <c r="N10" s="397"/>
      <c r="O10" s="369"/>
      <c r="P10" s="396"/>
      <c r="Q10" s="397"/>
      <c r="R10" s="396"/>
      <c r="S10" s="399"/>
      <c r="T10" s="397"/>
      <c r="U10" s="369"/>
      <c r="V10" s="369"/>
      <c r="W10" s="369"/>
      <c r="X10" s="369"/>
      <c r="Y10" s="369"/>
      <c r="Z10" s="369"/>
      <c r="AA10" s="369"/>
      <c r="AB10" s="369"/>
      <c r="AC10" s="400"/>
    </row>
    <row r="11" spans="1:29" ht="14.25">
      <c r="A11" s="375"/>
      <c r="B11" s="393"/>
      <c r="C11" s="393"/>
      <c r="D11" s="217"/>
      <c r="E11" s="217"/>
      <c r="F11" s="217"/>
      <c r="G11" s="217"/>
      <c r="H11" s="217"/>
      <c r="I11" s="217"/>
      <c r="J11" s="143"/>
      <c r="L11" s="208" t="s">
        <v>387</v>
      </c>
      <c r="M11" s="362" t="s">
        <v>447</v>
      </c>
      <c r="N11" s="394"/>
      <c r="O11" s="208" t="s">
        <v>388</v>
      </c>
      <c r="P11" s="362" t="s">
        <v>389</v>
      </c>
      <c r="Q11" s="394"/>
      <c r="R11" s="362" t="s">
        <v>390</v>
      </c>
      <c r="S11" s="395"/>
      <c r="T11" s="394"/>
      <c r="U11" s="208" t="s">
        <v>391</v>
      </c>
      <c r="V11" s="208" t="s">
        <v>392</v>
      </c>
      <c r="W11" s="208" t="s">
        <v>448</v>
      </c>
      <c r="X11" s="208" t="s">
        <v>393</v>
      </c>
      <c r="Y11" s="208" t="s">
        <v>449</v>
      </c>
      <c r="Z11" s="208" t="s">
        <v>394</v>
      </c>
      <c r="AA11" s="208" t="s">
        <v>440</v>
      </c>
      <c r="AB11" s="208" t="s">
        <v>395</v>
      </c>
      <c r="AC11" s="363"/>
    </row>
    <row r="12" ht="409.5" customHeight="1" hidden="1"/>
    <row r="13" spans="1:29" ht="14.25">
      <c r="A13" s="382" t="s">
        <v>305</v>
      </c>
      <c r="B13" s="385" t="s">
        <v>336</v>
      </c>
      <c r="C13" s="378" t="s">
        <v>668</v>
      </c>
      <c r="D13" s="373"/>
      <c r="E13" s="144" t="s">
        <v>305</v>
      </c>
      <c r="F13" s="388" t="s">
        <v>404</v>
      </c>
      <c r="G13" s="320"/>
      <c r="H13" s="389"/>
      <c r="I13" s="377" t="s">
        <v>669</v>
      </c>
      <c r="J13" s="321"/>
      <c r="L13" s="212">
        <v>215120</v>
      </c>
      <c r="M13" s="402">
        <v>0</v>
      </c>
      <c r="N13" s="321"/>
      <c r="O13" s="212">
        <v>0</v>
      </c>
      <c r="P13" s="402">
        <v>0</v>
      </c>
      <c r="Q13" s="321"/>
      <c r="R13" s="402">
        <v>0</v>
      </c>
      <c r="S13" s="320"/>
      <c r="T13" s="321"/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215120</v>
      </c>
    </row>
    <row r="14" spans="1:29" ht="14.25">
      <c r="A14" s="383"/>
      <c r="B14" s="386"/>
      <c r="C14" s="328"/>
      <c r="D14" s="374"/>
      <c r="E14" s="144" t="s">
        <v>305</v>
      </c>
      <c r="F14" s="388" t="s">
        <v>405</v>
      </c>
      <c r="G14" s="320"/>
      <c r="H14" s="389"/>
      <c r="I14" s="377" t="s">
        <v>670</v>
      </c>
      <c r="J14" s="321"/>
      <c r="L14" s="212">
        <v>17550</v>
      </c>
      <c r="M14" s="402">
        <v>0</v>
      </c>
      <c r="N14" s="321"/>
      <c r="O14" s="212">
        <v>0</v>
      </c>
      <c r="P14" s="402">
        <v>0</v>
      </c>
      <c r="Q14" s="321"/>
      <c r="R14" s="402">
        <v>0</v>
      </c>
      <c r="S14" s="320"/>
      <c r="T14" s="321"/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17550</v>
      </c>
    </row>
    <row r="15" spans="1:29" ht="14.25">
      <c r="A15" s="383"/>
      <c r="B15" s="386"/>
      <c r="C15" s="328"/>
      <c r="D15" s="374"/>
      <c r="E15" s="144" t="s">
        <v>305</v>
      </c>
      <c r="F15" s="388" t="s">
        <v>406</v>
      </c>
      <c r="G15" s="320"/>
      <c r="H15" s="389"/>
      <c r="I15" s="377" t="s">
        <v>671</v>
      </c>
      <c r="J15" s="321"/>
      <c r="L15" s="212">
        <v>17550</v>
      </c>
      <c r="M15" s="402">
        <v>0</v>
      </c>
      <c r="N15" s="321"/>
      <c r="O15" s="212">
        <v>0</v>
      </c>
      <c r="P15" s="402">
        <v>0</v>
      </c>
      <c r="Q15" s="321"/>
      <c r="R15" s="402">
        <v>0</v>
      </c>
      <c r="S15" s="320"/>
      <c r="T15" s="321"/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17550</v>
      </c>
    </row>
    <row r="16" spans="1:29" ht="14.25">
      <c r="A16" s="383"/>
      <c r="B16" s="386"/>
      <c r="C16" s="328"/>
      <c r="D16" s="374"/>
      <c r="E16" s="144" t="s">
        <v>305</v>
      </c>
      <c r="F16" s="388" t="s">
        <v>407</v>
      </c>
      <c r="G16" s="320"/>
      <c r="H16" s="389"/>
      <c r="I16" s="377" t="s">
        <v>672</v>
      </c>
      <c r="J16" s="321"/>
      <c r="L16" s="212">
        <v>36000</v>
      </c>
      <c r="M16" s="402">
        <v>0</v>
      </c>
      <c r="N16" s="321"/>
      <c r="O16" s="212">
        <v>0</v>
      </c>
      <c r="P16" s="402">
        <v>0</v>
      </c>
      <c r="Q16" s="321"/>
      <c r="R16" s="402">
        <v>0</v>
      </c>
      <c r="S16" s="320"/>
      <c r="T16" s="321"/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36000</v>
      </c>
    </row>
    <row r="17" spans="1:29" ht="14.25">
      <c r="A17" s="383"/>
      <c r="B17" s="386"/>
      <c r="C17" s="328"/>
      <c r="D17" s="374"/>
      <c r="E17" s="144" t="s">
        <v>305</v>
      </c>
      <c r="F17" s="388" t="s">
        <v>408</v>
      </c>
      <c r="G17" s="320"/>
      <c r="H17" s="389"/>
      <c r="I17" s="377" t="s">
        <v>673</v>
      </c>
      <c r="J17" s="321"/>
      <c r="L17" s="212">
        <v>887790</v>
      </c>
      <c r="M17" s="402">
        <v>0</v>
      </c>
      <c r="N17" s="321"/>
      <c r="O17" s="212">
        <v>0</v>
      </c>
      <c r="P17" s="402">
        <v>0</v>
      </c>
      <c r="Q17" s="321"/>
      <c r="R17" s="402">
        <v>0</v>
      </c>
      <c r="S17" s="320"/>
      <c r="T17" s="321"/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887790</v>
      </c>
    </row>
    <row r="18" spans="1:29" ht="14.25">
      <c r="A18" s="383"/>
      <c r="B18" s="386"/>
      <c r="C18" s="328"/>
      <c r="D18" s="374"/>
      <c r="E18" s="144" t="s">
        <v>305</v>
      </c>
      <c r="F18" s="388" t="s">
        <v>409</v>
      </c>
      <c r="G18" s="320"/>
      <c r="H18" s="389"/>
      <c r="I18" s="377" t="s">
        <v>674</v>
      </c>
      <c r="J18" s="321"/>
      <c r="L18" s="212">
        <v>36000</v>
      </c>
      <c r="M18" s="402">
        <v>0</v>
      </c>
      <c r="N18" s="321"/>
      <c r="O18" s="212">
        <v>0</v>
      </c>
      <c r="P18" s="402">
        <v>0</v>
      </c>
      <c r="Q18" s="321"/>
      <c r="R18" s="402">
        <v>0</v>
      </c>
      <c r="S18" s="320"/>
      <c r="T18" s="321"/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36000</v>
      </c>
    </row>
    <row r="19" spans="1:29" ht="14.25">
      <c r="A19" s="384"/>
      <c r="B19" s="387"/>
      <c r="C19" s="317"/>
      <c r="D19" s="318"/>
      <c r="E19" s="380" t="s">
        <v>441</v>
      </c>
      <c r="F19" s="320"/>
      <c r="G19" s="320"/>
      <c r="H19" s="320"/>
      <c r="I19" s="320"/>
      <c r="J19" s="321"/>
      <c r="L19" s="213">
        <v>1210010</v>
      </c>
      <c r="M19" s="403">
        <v>0</v>
      </c>
      <c r="N19" s="321"/>
      <c r="O19" s="213">
        <v>0</v>
      </c>
      <c r="P19" s="403">
        <v>0</v>
      </c>
      <c r="Q19" s="321"/>
      <c r="R19" s="403">
        <v>0</v>
      </c>
      <c r="S19" s="320"/>
      <c r="T19" s="321"/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13">
        <v>1210010</v>
      </c>
    </row>
    <row r="20" spans="1:29" ht="14.25">
      <c r="A20" s="382" t="s">
        <v>305</v>
      </c>
      <c r="B20" s="385" t="s">
        <v>338</v>
      </c>
      <c r="C20" s="378" t="s">
        <v>675</v>
      </c>
      <c r="D20" s="373"/>
      <c r="E20" s="144" t="s">
        <v>305</v>
      </c>
      <c r="F20" s="388" t="s">
        <v>410</v>
      </c>
      <c r="G20" s="320"/>
      <c r="H20" s="389"/>
      <c r="I20" s="377" t="s">
        <v>676</v>
      </c>
      <c r="J20" s="321"/>
      <c r="L20" s="212">
        <v>970025</v>
      </c>
      <c r="M20" s="402">
        <v>0</v>
      </c>
      <c r="N20" s="321"/>
      <c r="O20" s="212">
        <v>741492</v>
      </c>
      <c r="P20" s="402">
        <v>0</v>
      </c>
      <c r="Q20" s="321"/>
      <c r="R20" s="402">
        <v>381190</v>
      </c>
      <c r="S20" s="320"/>
      <c r="T20" s="321"/>
      <c r="U20" s="212">
        <v>0</v>
      </c>
      <c r="V20" s="212">
        <v>140000</v>
      </c>
      <c r="W20" s="212">
        <v>0</v>
      </c>
      <c r="X20" s="212">
        <v>327890</v>
      </c>
      <c r="Y20" s="212">
        <v>0</v>
      </c>
      <c r="Z20" s="212">
        <v>0</v>
      </c>
      <c r="AA20" s="212">
        <v>0</v>
      </c>
      <c r="AB20" s="212">
        <v>0</v>
      </c>
      <c r="AC20" s="212">
        <v>2560597</v>
      </c>
    </row>
    <row r="21" spans="1:29" ht="14.25">
      <c r="A21" s="383"/>
      <c r="B21" s="386"/>
      <c r="C21" s="328"/>
      <c r="D21" s="374"/>
      <c r="E21" s="144" t="s">
        <v>305</v>
      </c>
      <c r="F21" s="388" t="s">
        <v>411</v>
      </c>
      <c r="G21" s="320"/>
      <c r="H21" s="389"/>
      <c r="I21" s="377" t="s">
        <v>677</v>
      </c>
      <c r="J21" s="321"/>
      <c r="L21" s="212">
        <v>0</v>
      </c>
      <c r="M21" s="402">
        <v>0</v>
      </c>
      <c r="N21" s="321"/>
      <c r="O21" s="212">
        <v>0</v>
      </c>
      <c r="P21" s="402">
        <v>0</v>
      </c>
      <c r="Q21" s="321"/>
      <c r="R21" s="402">
        <v>0</v>
      </c>
      <c r="S21" s="320"/>
      <c r="T21" s="321"/>
      <c r="U21" s="212">
        <v>0</v>
      </c>
      <c r="V21" s="212">
        <v>0</v>
      </c>
      <c r="W21" s="212">
        <v>0</v>
      </c>
      <c r="X21" s="212">
        <v>4795</v>
      </c>
      <c r="Y21" s="212">
        <v>0</v>
      </c>
      <c r="Z21" s="212">
        <v>0</v>
      </c>
      <c r="AA21" s="212">
        <v>0</v>
      </c>
      <c r="AB21" s="212">
        <v>0</v>
      </c>
      <c r="AC21" s="212">
        <v>4795</v>
      </c>
    </row>
    <row r="22" spans="1:29" ht="14.25">
      <c r="A22" s="383"/>
      <c r="B22" s="386"/>
      <c r="C22" s="328"/>
      <c r="D22" s="374"/>
      <c r="E22" s="144" t="s">
        <v>305</v>
      </c>
      <c r="F22" s="388" t="s">
        <v>412</v>
      </c>
      <c r="G22" s="320"/>
      <c r="H22" s="389"/>
      <c r="I22" s="377" t="s">
        <v>678</v>
      </c>
      <c r="J22" s="321"/>
      <c r="L22" s="212">
        <v>87500</v>
      </c>
      <c r="M22" s="402">
        <v>0</v>
      </c>
      <c r="N22" s="321"/>
      <c r="O22" s="212">
        <v>17500</v>
      </c>
      <c r="P22" s="402">
        <v>0</v>
      </c>
      <c r="Q22" s="321"/>
      <c r="R22" s="402">
        <v>17500</v>
      </c>
      <c r="S22" s="320"/>
      <c r="T22" s="321"/>
      <c r="U22" s="212">
        <v>0</v>
      </c>
      <c r="V22" s="212">
        <v>42000</v>
      </c>
      <c r="W22" s="212">
        <v>0</v>
      </c>
      <c r="X22" s="212">
        <v>17500</v>
      </c>
      <c r="Y22" s="212">
        <v>0</v>
      </c>
      <c r="Z22" s="212">
        <v>0</v>
      </c>
      <c r="AA22" s="212">
        <v>0</v>
      </c>
      <c r="AB22" s="212">
        <v>0</v>
      </c>
      <c r="AC22" s="212">
        <v>182000</v>
      </c>
    </row>
    <row r="23" spans="1:29" ht="14.25">
      <c r="A23" s="383"/>
      <c r="B23" s="386"/>
      <c r="C23" s="328"/>
      <c r="D23" s="374"/>
      <c r="E23" s="144" t="s">
        <v>305</v>
      </c>
      <c r="F23" s="388" t="s">
        <v>413</v>
      </c>
      <c r="G23" s="320"/>
      <c r="H23" s="389"/>
      <c r="I23" s="377" t="s">
        <v>679</v>
      </c>
      <c r="J23" s="321"/>
      <c r="L23" s="212">
        <v>76354</v>
      </c>
      <c r="M23" s="402">
        <v>0</v>
      </c>
      <c r="N23" s="321"/>
      <c r="O23" s="212">
        <v>0</v>
      </c>
      <c r="P23" s="402">
        <v>0</v>
      </c>
      <c r="Q23" s="321"/>
      <c r="R23" s="402">
        <v>0</v>
      </c>
      <c r="S23" s="320"/>
      <c r="T23" s="321"/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76354</v>
      </c>
    </row>
    <row r="24" spans="1:29" ht="14.25">
      <c r="A24" s="383"/>
      <c r="B24" s="386"/>
      <c r="C24" s="328"/>
      <c r="D24" s="374"/>
      <c r="E24" s="144" t="s">
        <v>305</v>
      </c>
      <c r="F24" s="388" t="s">
        <v>414</v>
      </c>
      <c r="G24" s="320"/>
      <c r="H24" s="389"/>
      <c r="I24" s="377" t="s">
        <v>680</v>
      </c>
      <c r="J24" s="321"/>
      <c r="L24" s="212">
        <v>151670</v>
      </c>
      <c r="M24" s="402">
        <v>0</v>
      </c>
      <c r="N24" s="321"/>
      <c r="O24" s="212">
        <v>200420</v>
      </c>
      <c r="P24" s="402">
        <v>0</v>
      </c>
      <c r="Q24" s="321"/>
      <c r="R24" s="402">
        <v>171000</v>
      </c>
      <c r="S24" s="320"/>
      <c r="T24" s="321"/>
      <c r="U24" s="212">
        <v>0</v>
      </c>
      <c r="V24" s="212">
        <v>45000</v>
      </c>
      <c r="W24" s="212">
        <v>0</v>
      </c>
      <c r="X24" s="212">
        <v>97570</v>
      </c>
      <c r="Y24" s="212">
        <v>0</v>
      </c>
      <c r="Z24" s="212">
        <v>0</v>
      </c>
      <c r="AA24" s="212">
        <v>0</v>
      </c>
      <c r="AB24" s="212">
        <v>0</v>
      </c>
      <c r="AC24" s="212">
        <v>665660</v>
      </c>
    </row>
    <row r="25" spans="1:29" ht="14.25">
      <c r="A25" s="383"/>
      <c r="B25" s="386"/>
      <c r="C25" s="328"/>
      <c r="D25" s="374"/>
      <c r="E25" s="144" t="s">
        <v>305</v>
      </c>
      <c r="F25" s="388" t="s">
        <v>415</v>
      </c>
      <c r="G25" s="320"/>
      <c r="H25" s="389"/>
      <c r="I25" s="377" t="s">
        <v>681</v>
      </c>
      <c r="J25" s="321"/>
      <c r="L25" s="212">
        <v>28745</v>
      </c>
      <c r="M25" s="402">
        <v>0</v>
      </c>
      <c r="N25" s="321"/>
      <c r="O25" s="212">
        <v>1586</v>
      </c>
      <c r="P25" s="402">
        <v>0</v>
      </c>
      <c r="Q25" s="321"/>
      <c r="R25" s="402">
        <v>15000</v>
      </c>
      <c r="S25" s="320"/>
      <c r="T25" s="321"/>
      <c r="U25" s="212">
        <v>0</v>
      </c>
      <c r="V25" s="212">
        <v>5000</v>
      </c>
      <c r="W25" s="212">
        <v>0</v>
      </c>
      <c r="X25" s="212">
        <v>15000</v>
      </c>
      <c r="Y25" s="212">
        <v>0</v>
      </c>
      <c r="Z25" s="212">
        <v>0</v>
      </c>
      <c r="AA25" s="212">
        <v>0</v>
      </c>
      <c r="AB25" s="212">
        <v>0</v>
      </c>
      <c r="AC25" s="212">
        <v>65331</v>
      </c>
    </row>
    <row r="26" spans="1:29" ht="14.25">
      <c r="A26" s="384"/>
      <c r="B26" s="387"/>
      <c r="C26" s="317"/>
      <c r="D26" s="318"/>
      <c r="E26" s="380" t="s">
        <v>441</v>
      </c>
      <c r="F26" s="320"/>
      <c r="G26" s="320"/>
      <c r="H26" s="320"/>
      <c r="I26" s="320"/>
      <c r="J26" s="321"/>
      <c r="L26" s="213">
        <v>1314294</v>
      </c>
      <c r="M26" s="403">
        <v>0</v>
      </c>
      <c r="N26" s="321"/>
      <c r="O26" s="213">
        <v>960998</v>
      </c>
      <c r="P26" s="403">
        <v>0</v>
      </c>
      <c r="Q26" s="321"/>
      <c r="R26" s="403">
        <v>584690</v>
      </c>
      <c r="S26" s="320"/>
      <c r="T26" s="321"/>
      <c r="U26" s="213">
        <v>0</v>
      </c>
      <c r="V26" s="213">
        <v>232000</v>
      </c>
      <c r="W26" s="213">
        <v>0</v>
      </c>
      <c r="X26" s="213">
        <v>462755</v>
      </c>
      <c r="Y26" s="213">
        <v>0</v>
      </c>
      <c r="Z26" s="213">
        <v>0</v>
      </c>
      <c r="AA26" s="213">
        <v>0</v>
      </c>
      <c r="AB26" s="213">
        <v>0</v>
      </c>
      <c r="AC26" s="213">
        <v>3554737</v>
      </c>
    </row>
    <row r="27" spans="1:29" ht="14.25">
      <c r="A27" s="382" t="s">
        <v>305</v>
      </c>
      <c r="B27" s="385" t="s">
        <v>340</v>
      </c>
      <c r="C27" s="378" t="s">
        <v>682</v>
      </c>
      <c r="D27" s="373"/>
      <c r="E27" s="144" t="s">
        <v>305</v>
      </c>
      <c r="F27" s="388" t="s">
        <v>450</v>
      </c>
      <c r="G27" s="320"/>
      <c r="H27" s="389"/>
      <c r="I27" s="377" t="s">
        <v>683</v>
      </c>
      <c r="J27" s="321"/>
      <c r="L27" s="212">
        <v>220000</v>
      </c>
      <c r="M27" s="402">
        <v>0</v>
      </c>
      <c r="N27" s="321"/>
      <c r="O27" s="212">
        <v>135000</v>
      </c>
      <c r="P27" s="402">
        <v>0</v>
      </c>
      <c r="Q27" s="321"/>
      <c r="R27" s="402">
        <v>85750</v>
      </c>
      <c r="S27" s="320"/>
      <c r="T27" s="321"/>
      <c r="U27" s="212">
        <v>0</v>
      </c>
      <c r="V27" s="212">
        <v>9000</v>
      </c>
      <c r="W27" s="212">
        <v>0</v>
      </c>
      <c r="X27" s="212">
        <v>317600</v>
      </c>
      <c r="Y27" s="212">
        <v>0</v>
      </c>
      <c r="Z27" s="212">
        <v>0</v>
      </c>
      <c r="AA27" s="212">
        <v>0</v>
      </c>
      <c r="AB27" s="212">
        <v>0</v>
      </c>
      <c r="AC27" s="212">
        <v>767350</v>
      </c>
    </row>
    <row r="28" spans="1:29" ht="14.25">
      <c r="A28" s="383"/>
      <c r="B28" s="386"/>
      <c r="C28" s="328"/>
      <c r="D28" s="374"/>
      <c r="E28" s="144" t="s">
        <v>305</v>
      </c>
      <c r="F28" s="388" t="s">
        <v>451</v>
      </c>
      <c r="G28" s="320"/>
      <c r="H28" s="389"/>
      <c r="I28" s="377" t="s">
        <v>764</v>
      </c>
      <c r="J28" s="321"/>
      <c r="L28" s="212">
        <v>15000</v>
      </c>
      <c r="M28" s="402">
        <v>0</v>
      </c>
      <c r="N28" s="321"/>
      <c r="O28" s="212">
        <v>10000</v>
      </c>
      <c r="P28" s="402">
        <v>0</v>
      </c>
      <c r="Q28" s="321"/>
      <c r="R28" s="402">
        <v>5000</v>
      </c>
      <c r="S28" s="320"/>
      <c r="T28" s="321"/>
      <c r="U28" s="212">
        <v>0</v>
      </c>
      <c r="V28" s="212">
        <v>0</v>
      </c>
      <c r="W28" s="212">
        <v>0</v>
      </c>
      <c r="X28" s="212">
        <v>5000</v>
      </c>
      <c r="Y28" s="212">
        <v>0</v>
      </c>
      <c r="Z28" s="212">
        <v>0</v>
      </c>
      <c r="AA28" s="212">
        <v>0</v>
      </c>
      <c r="AB28" s="212">
        <v>0</v>
      </c>
      <c r="AC28" s="212">
        <v>35000</v>
      </c>
    </row>
    <row r="29" spans="1:29" ht="14.25">
      <c r="A29" s="383"/>
      <c r="B29" s="386"/>
      <c r="C29" s="328"/>
      <c r="D29" s="374"/>
      <c r="E29" s="144" t="s">
        <v>305</v>
      </c>
      <c r="F29" s="388" t="s">
        <v>416</v>
      </c>
      <c r="G29" s="320"/>
      <c r="H29" s="389"/>
      <c r="I29" s="377" t="s">
        <v>684</v>
      </c>
      <c r="J29" s="321"/>
      <c r="L29" s="212">
        <v>76000</v>
      </c>
      <c r="M29" s="402">
        <v>0</v>
      </c>
      <c r="N29" s="321"/>
      <c r="O29" s="212">
        <v>19000</v>
      </c>
      <c r="P29" s="402">
        <v>0</v>
      </c>
      <c r="Q29" s="321"/>
      <c r="R29" s="402">
        <v>15000</v>
      </c>
      <c r="S29" s="320"/>
      <c r="T29" s="321"/>
      <c r="U29" s="212">
        <v>0</v>
      </c>
      <c r="V29" s="212">
        <v>0</v>
      </c>
      <c r="W29" s="212">
        <v>0</v>
      </c>
      <c r="X29" s="212">
        <v>31500</v>
      </c>
      <c r="Y29" s="212">
        <v>0</v>
      </c>
      <c r="Z29" s="212">
        <v>0</v>
      </c>
      <c r="AA29" s="212">
        <v>0</v>
      </c>
      <c r="AB29" s="212">
        <v>0</v>
      </c>
      <c r="AC29" s="212">
        <v>141500</v>
      </c>
    </row>
    <row r="30" spans="1:29" ht="14.25">
      <c r="A30" s="383"/>
      <c r="B30" s="386"/>
      <c r="C30" s="328"/>
      <c r="D30" s="374"/>
      <c r="E30" s="144" t="s">
        <v>305</v>
      </c>
      <c r="F30" s="388" t="s">
        <v>417</v>
      </c>
      <c r="G30" s="320"/>
      <c r="H30" s="389"/>
      <c r="I30" s="377" t="s">
        <v>685</v>
      </c>
      <c r="J30" s="321"/>
      <c r="L30" s="212">
        <v>43111</v>
      </c>
      <c r="M30" s="402">
        <v>0</v>
      </c>
      <c r="N30" s="321"/>
      <c r="O30" s="212">
        <v>3000</v>
      </c>
      <c r="P30" s="402">
        <v>0</v>
      </c>
      <c r="Q30" s="321"/>
      <c r="R30" s="402">
        <v>0</v>
      </c>
      <c r="S30" s="320"/>
      <c r="T30" s="321"/>
      <c r="U30" s="212">
        <v>4800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50911</v>
      </c>
    </row>
    <row r="31" spans="1:29" ht="14.25">
      <c r="A31" s="384"/>
      <c r="B31" s="387"/>
      <c r="C31" s="317"/>
      <c r="D31" s="318"/>
      <c r="E31" s="380" t="s">
        <v>441</v>
      </c>
      <c r="F31" s="320"/>
      <c r="G31" s="320"/>
      <c r="H31" s="320"/>
      <c r="I31" s="320"/>
      <c r="J31" s="321"/>
      <c r="L31" s="213">
        <v>354111</v>
      </c>
      <c r="M31" s="403">
        <v>0</v>
      </c>
      <c r="N31" s="321"/>
      <c r="O31" s="213">
        <v>167000</v>
      </c>
      <c r="P31" s="403">
        <v>0</v>
      </c>
      <c r="Q31" s="321"/>
      <c r="R31" s="403">
        <v>105750</v>
      </c>
      <c r="S31" s="320"/>
      <c r="T31" s="321"/>
      <c r="U31" s="213">
        <v>4800</v>
      </c>
      <c r="V31" s="213">
        <v>9000</v>
      </c>
      <c r="W31" s="213">
        <v>0</v>
      </c>
      <c r="X31" s="213">
        <v>354100</v>
      </c>
      <c r="Y31" s="213">
        <v>0</v>
      </c>
      <c r="Z31" s="213">
        <v>0</v>
      </c>
      <c r="AA31" s="213">
        <v>0</v>
      </c>
      <c r="AB31" s="213">
        <v>0</v>
      </c>
      <c r="AC31" s="213">
        <v>994761</v>
      </c>
    </row>
    <row r="32" spans="1:29" ht="14.25">
      <c r="A32" s="382" t="s">
        <v>305</v>
      </c>
      <c r="B32" s="385" t="s">
        <v>342</v>
      </c>
      <c r="C32" s="378" t="s">
        <v>686</v>
      </c>
      <c r="D32" s="373"/>
      <c r="E32" s="144" t="s">
        <v>305</v>
      </c>
      <c r="F32" s="388" t="s">
        <v>418</v>
      </c>
      <c r="G32" s="320"/>
      <c r="H32" s="389"/>
      <c r="I32" s="377" t="s">
        <v>687</v>
      </c>
      <c r="J32" s="321"/>
      <c r="L32" s="212">
        <v>88620</v>
      </c>
      <c r="M32" s="402">
        <v>0</v>
      </c>
      <c r="N32" s="321"/>
      <c r="O32" s="212">
        <v>46600</v>
      </c>
      <c r="P32" s="402">
        <v>0</v>
      </c>
      <c r="Q32" s="321"/>
      <c r="R32" s="402">
        <v>55200</v>
      </c>
      <c r="S32" s="320"/>
      <c r="T32" s="321"/>
      <c r="U32" s="212">
        <v>0</v>
      </c>
      <c r="V32" s="212">
        <v>0</v>
      </c>
      <c r="W32" s="212">
        <v>0</v>
      </c>
      <c r="X32" s="212">
        <v>100000</v>
      </c>
      <c r="Y32" s="212">
        <v>0</v>
      </c>
      <c r="Z32" s="212">
        <v>0</v>
      </c>
      <c r="AA32" s="212">
        <v>0</v>
      </c>
      <c r="AB32" s="212">
        <v>0</v>
      </c>
      <c r="AC32" s="212">
        <v>290420</v>
      </c>
    </row>
    <row r="33" spans="1:29" ht="14.25">
      <c r="A33" s="383"/>
      <c r="B33" s="386"/>
      <c r="C33" s="328"/>
      <c r="D33" s="374"/>
      <c r="E33" s="144" t="s">
        <v>305</v>
      </c>
      <c r="F33" s="388" t="s">
        <v>419</v>
      </c>
      <c r="G33" s="320"/>
      <c r="H33" s="389"/>
      <c r="I33" s="377" t="s">
        <v>688</v>
      </c>
      <c r="J33" s="321"/>
      <c r="L33" s="212">
        <v>55000</v>
      </c>
      <c r="M33" s="402">
        <v>0</v>
      </c>
      <c r="N33" s="321"/>
      <c r="O33" s="212">
        <v>0</v>
      </c>
      <c r="P33" s="402">
        <v>0</v>
      </c>
      <c r="Q33" s="321"/>
      <c r="R33" s="402">
        <v>0</v>
      </c>
      <c r="S33" s="320"/>
      <c r="T33" s="321"/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55000</v>
      </c>
    </row>
    <row r="34" spans="1:29" ht="14.25">
      <c r="A34" s="383"/>
      <c r="B34" s="386"/>
      <c r="C34" s="328"/>
      <c r="D34" s="374"/>
      <c r="E34" s="144" t="s">
        <v>305</v>
      </c>
      <c r="F34" s="388" t="s">
        <v>420</v>
      </c>
      <c r="G34" s="320"/>
      <c r="H34" s="389"/>
      <c r="I34" s="377" t="s">
        <v>689</v>
      </c>
      <c r="J34" s="321"/>
      <c r="L34" s="212">
        <v>737470</v>
      </c>
      <c r="M34" s="402">
        <v>2000</v>
      </c>
      <c r="N34" s="321"/>
      <c r="O34" s="212">
        <v>19884</v>
      </c>
      <c r="P34" s="402">
        <v>91031</v>
      </c>
      <c r="Q34" s="321"/>
      <c r="R34" s="402">
        <v>31876</v>
      </c>
      <c r="S34" s="320"/>
      <c r="T34" s="321"/>
      <c r="U34" s="212">
        <v>206507</v>
      </c>
      <c r="V34" s="212">
        <v>0</v>
      </c>
      <c r="W34" s="212">
        <v>100000</v>
      </c>
      <c r="X34" s="212">
        <v>40000</v>
      </c>
      <c r="Y34" s="212">
        <v>497</v>
      </c>
      <c r="Z34" s="212">
        <v>3750</v>
      </c>
      <c r="AA34" s="212">
        <v>0</v>
      </c>
      <c r="AB34" s="212">
        <v>0</v>
      </c>
      <c r="AC34" s="212">
        <v>1233015</v>
      </c>
    </row>
    <row r="35" spans="1:29" ht="14.25">
      <c r="A35" s="383"/>
      <c r="B35" s="386"/>
      <c r="C35" s="328"/>
      <c r="D35" s="374"/>
      <c r="E35" s="144" t="s">
        <v>305</v>
      </c>
      <c r="F35" s="388" t="s">
        <v>421</v>
      </c>
      <c r="G35" s="320"/>
      <c r="H35" s="389"/>
      <c r="I35" s="377" t="s">
        <v>690</v>
      </c>
      <c r="J35" s="321"/>
      <c r="L35" s="212">
        <v>13966.93</v>
      </c>
      <c r="M35" s="402">
        <v>0</v>
      </c>
      <c r="N35" s="321"/>
      <c r="O35" s="212">
        <v>27500</v>
      </c>
      <c r="P35" s="402">
        <v>0</v>
      </c>
      <c r="Q35" s="321"/>
      <c r="R35" s="402">
        <v>13500</v>
      </c>
      <c r="S35" s="320"/>
      <c r="T35" s="321"/>
      <c r="U35" s="212">
        <v>0</v>
      </c>
      <c r="V35" s="212">
        <v>0</v>
      </c>
      <c r="W35" s="212">
        <v>10000</v>
      </c>
      <c r="X35" s="212">
        <v>20000</v>
      </c>
      <c r="Y35" s="212">
        <v>0</v>
      </c>
      <c r="Z35" s="212">
        <v>0</v>
      </c>
      <c r="AA35" s="212">
        <v>0</v>
      </c>
      <c r="AB35" s="212">
        <v>0</v>
      </c>
      <c r="AC35" s="212">
        <v>84966.93</v>
      </c>
    </row>
    <row r="36" spans="1:29" ht="14.25">
      <c r="A36" s="384"/>
      <c r="B36" s="387"/>
      <c r="C36" s="317"/>
      <c r="D36" s="318"/>
      <c r="E36" s="380" t="s">
        <v>441</v>
      </c>
      <c r="F36" s="320"/>
      <c r="G36" s="320"/>
      <c r="H36" s="320"/>
      <c r="I36" s="320"/>
      <c r="J36" s="321"/>
      <c r="L36" s="213">
        <v>895056.93</v>
      </c>
      <c r="M36" s="403">
        <v>2000</v>
      </c>
      <c r="N36" s="321"/>
      <c r="O36" s="213">
        <v>93984</v>
      </c>
      <c r="P36" s="403">
        <v>91031</v>
      </c>
      <c r="Q36" s="321"/>
      <c r="R36" s="403">
        <v>100576</v>
      </c>
      <c r="S36" s="320"/>
      <c r="T36" s="321"/>
      <c r="U36" s="213">
        <v>206507</v>
      </c>
      <c r="V36" s="213">
        <v>0</v>
      </c>
      <c r="W36" s="213">
        <v>110000</v>
      </c>
      <c r="X36" s="213">
        <v>160000</v>
      </c>
      <c r="Y36" s="213">
        <v>497</v>
      </c>
      <c r="Z36" s="213">
        <v>3750</v>
      </c>
      <c r="AA36" s="213">
        <v>0</v>
      </c>
      <c r="AB36" s="213">
        <v>0</v>
      </c>
      <c r="AC36" s="213">
        <v>1663401.93</v>
      </c>
    </row>
    <row r="37" spans="1:29" ht="14.25">
      <c r="A37" s="382" t="s">
        <v>305</v>
      </c>
      <c r="B37" s="385" t="s">
        <v>344</v>
      </c>
      <c r="C37" s="378" t="s">
        <v>691</v>
      </c>
      <c r="D37" s="373"/>
      <c r="E37" s="144" t="s">
        <v>305</v>
      </c>
      <c r="F37" s="388" t="s">
        <v>422</v>
      </c>
      <c r="G37" s="320"/>
      <c r="H37" s="389"/>
      <c r="I37" s="377" t="s">
        <v>692</v>
      </c>
      <c r="J37" s="321"/>
      <c r="L37" s="212">
        <v>0</v>
      </c>
      <c r="M37" s="402">
        <v>0</v>
      </c>
      <c r="N37" s="321"/>
      <c r="O37" s="212">
        <v>24914</v>
      </c>
      <c r="P37" s="402">
        <v>0</v>
      </c>
      <c r="Q37" s="321"/>
      <c r="R37" s="402">
        <v>36</v>
      </c>
      <c r="S37" s="320"/>
      <c r="T37" s="321"/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2">
        <v>24950</v>
      </c>
    </row>
    <row r="38" spans="1:29" ht="14.25">
      <c r="A38" s="383"/>
      <c r="B38" s="386"/>
      <c r="C38" s="328"/>
      <c r="D38" s="374"/>
      <c r="E38" s="144" t="s">
        <v>305</v>
      </c>
      <c r="F38" s="388" t="s">
        <v>452</v>
      </c>
      <c r="G38" s="320"/>
      <c r="H38" s="389"/>
      <c r="I38" s="377" t="s">
        <v>765</v>
      </c>
      <c r="J38" s="321"/>
      <c r="L38" s="212">
        <v>0</v>
      </c>
      <c r="M38" s="402">
        <v>0</v>
      </c>
      <c r="N38" s="321"/>
      <c r="O38" s="212">
        <v>0</v>
      </c>
      <c r="P38" s="402">
        <v>0</v>
      </c>
      <c r="Q38" s="321"/>
      <c r="R38" s="402">
        <v>0</v>
      </c>
      <c r="S38" s="320"/>
      <c r="T38" s="321"/>
      <c r="U38" s="212">
        <v>0</v>
      </c>
      <c r="V38" s="212">
        <v>0</v>
      </c>
      <c r="W38" s="212">
        <v>0</v>
      </c>
      <c r="X38" s="212">
        <v>60000</v>
      </c>
      <c r="Y38" s="212">
        <v>0</v>
      </c>
      <c r="Z38" s="212">
        <v>0</v>
      </c>
      <c r="AA38" s="212">
        <v>0</v>
      </c>
      <c r="AB38" s="212">
        <v>0</v>
      </c>
      <c r="AC38" s="212">
        <v>60000</v>
      </c>
    </row>
    <row r="39" spans="1:29" ht="14.25">
      <c r="A39" s="383"/>
      <c r="B39" s="386"/>
      <c r="C39" s="328"/>
      <c r="D39" s="374"/>
      <c r="E39" s="144" t="s">
        <v>305</v>
      </c>
      <c r="F39" s="388" t="s">
        <v>423</v>
      </c>
      <c r="G39" s="320"/>
      <c r="H39" s="389"/>
      <c r="I39" s="377" t="s">
        <v>693</v>
      </c>
      <c r="J39" s="321"/>
      <c r="L39" s="212">
        <v>0</v>
      </c>
      <c r="M39" s="402">
        <v>0</v>
      </c>
      <c r="N39" s="321"/>
      <c r="O39" s="212">
        <v>10169</v>
      </c>
      <c r="P39" s="402">
        <v>0</v>
      </c>
      <c r="Q39" s="321"/>
      <c r="R39" s="402">
        <v>3</v>
      </c>
      <c r="S39" s="320"/>
      <c r="T39" s="321"/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2">
        <v>10172</v>
      </c>
    </row>
    <row r="40" spans="1:29" ht="14.25">
      <c r="A40" s="383"/>
      <c r="B40" s="386"/>
      <c r="C40" s="328"/>
      <c r="D40" s="374"/>
      <c r="E40" s="144" t="s">
        <v>305</v>
      </c>
      <c r="F40" s="388" t="s">
        <v>424</v>
      </c>
      <c r="G40" s="320"/>
      <c r="H40" s="389"/>
      <c r="I40" s="377" t="s">
        <v>694</v>
      </c>
      <c r="J40" s="321"/>
      <c r="L40" s="212">
        <v>0</v>
      </c>
      <c r="M40" s="402">
        <v>0</v>
      </c>
      <c r="N40" s="321"/>
      <c r="O40" s="212">
        <v>0</v>
      </c>
      <c r="P40" s="402">
        <v>0</v>
      </c>
      <c r="Q40" s="321"/>
      <c r="R40" s="402">
        <v>0</v>
      </c>
      <c r="S40" s="320"/>
      <c r="T40" s="321"/>
      <c r="U40" s="212">
        <v>523874.98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523874.98</v>
      </c>
    </row>
    <row r="41" spans="1:29" ht="14.25">
      <c r="A41" s="383"/>
      <c r="B41" s="386"/>
      <c r="C41" s="328"/>
      <c r="D41" s="374"/>
      <c r="E41" s="144" t="s">
        <v>305</v>
      </c>
      <c r="F41" s="388" t="s">
        <v>453</v>
      </c>
      <c r="G41" s="320"/>
      <c r="H41" s="389"/>
      <c r="I41" s="377" t="s">
        <v>766</v>
      </c>
      <c r="J41" s="321"/>
      <c r="L41" s="212">
        <v>0</v>
      </c>
      <c r="M41" s="402">
        <v>0</v>
      </c>
      <c r="N41" s="321"/>
      <c r="O41" s="212">
        <v>0</v>
      </c>
      <c r="P41" s="402">
        <v>0</v>
      </c>
      <c r="Q41" s="321"/>
      <c r="R41" s="402">
        <v>0</v>
      </c>
      <c r="S41" s="320"/>
      <c r="T41" s="321"/>
      <c r="U41" s="212">
        <v>0</v>
      </c>
      <c r="V41" s="212">
        <v>0</v>
      </c>
      <c r="W41" s="212">
        <v>0</v>
      </c>
      <c r="X41" s="212">
        <v>100000</v>
      </c>
      <c r="Y41" s="212">
        <v>0</v>
      </c>
      <c r="Z41" s="212">
        <v>0</v>
      </c>
      <c r="AA41" s="212">
        <v>0</v>
      </c>
      <c r="AB41" s="212">
        <v>0</v>
      </c>
      <c r="AC41" s="212">
        <v>100000</v>
      </c>
    </row>
    <row r="42" spans="1:29" ht="14.25">
      <c r="A42" s="383"/>
      <c r="B42" s="386"/>
      <c r="C42" s="328"/>
      <c r="D42" s="374"/>
      <c r="E42" s="144" t="s">
        <v>305</v>
      </c>
      <c r="F42" s="388" t="s">
        <v>425</v>
      </c>
      <c r="G42" s="320"/>
      <c r="H42" s="389"/>
      <c r="I42" s="377" t="s">
        <v>695</v>
      </c>
      <c r="J42" s="321"/>
      <c r="L42" s="212">
        <v>27500</v>
      </c>
      <c r="M42" s="402">
        <v>0</v>
      </c>
      <c r="N42" s="321"/>
      <c r="O42" s="212">
        <v>0</v>
      </c>
      <c r="P42" s="402">
        <v>0</v>
      </c>
      <c r="Q42" s="321"/>
      <c r="R42" s="402">
        <v>0</v>
      </c>
      <c r="S42" s="320"/>
      <c r="T42" s="321"/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27500</v>
      </c>
    </row>
    <row r="43" spans="1:29" ht="14.25">
      <c r="A43" s="383"/>
      <c r="B43" s="386"/>
      <c r="C43" s="328"/>
      <c r="D43" s="374"/>
      <c r="E43" s="144" t="s">
        <v>305</v>
      </c>
      <c r="F43" s="388" t="s">
        <v>426</v>
      </c>
      <c r="G43" s="320"/>
      <c r="H43" s="389"/>
      <c r="I43" s="377" t="s">
        <v>696</v>
      </c>
      <c r="J43" s="321"/>
      <c r="L43" s="212">
        <v>98918</v>
      </c>
      <c r="M43" s="402">
        <v>0</v>
      </c>
      <c r="N43" s="321"/>
      <c r="O43" s="212">
        <v>0</v>
      </c>
      <c r="P43" s="402">
        <v>0</v>
      </c>
      <c r="Q43" s="321"/>
      <c r="R43" s="402">
        <v>0</v>
      </c>
      <c r="S43" s="320"/>
      <c r="T43" s="321"/>
      <c r="U43" s="212">
        <v>0</v>
      </c>
      <c r="V43" s="212">
        <v>0</v>
      </c>
      <c r="W43" s="212">
        <v>0</v>
      </c>
      <c r="X43" s="212">
        <v>0</v>
      </c>
      <c r="Y43" s="212">
        <v>0</v>
      </c>
      <c r="Z43" s="212">
        <v>0</v>
      </c>
      <c r="AA43" s="212">
        <v>0</v>
      </c>
      <c r="AB43" s="212">
        <v>0</v>
      </c>
      <c r="AC43" s="212">
        <v>98918</v>
      </c>
    </row>
    <row r="44" spans="1:29" ht="14.25">
      <c r="A44" s="383"/>
      <c r="B44" s="386"/>
      <c r="C44" s="328"/>
      <c r="D44" s="374"/>
      <c r="E44" s="144" t="s">
        <v>305</v>
      </c>
      <c r="F44" s="388" t="s">
        <v>427</v>
      </c>
      <c r="G44" s="320"/>
      <c r="H44" s="389"/>
      <c r="I44" s="377" t="s">
        <v>697</v>
      </c>
      <c r="J44" s="321"/>
      <c r="L44" s="212">
        <v>27650</v>
      </c>
      <c r="M44" s="402">
        <v>0</v>
      </c>
      <c r="N44" s="321"/>
      <c r="O44" s="212">
        <v>61800</v>
      </c>
      <c r="P44" s="402">
        <v>0</v>
      </c>
      <c r="Q44" s="321"/>
      <c r="R44" s="402">
        <v>22250</v>
      </c>
      <c r="S44" s="320"/>
      <c r="T44" s="321"/>
      <c r="U44" s="212">
        <v>0</v>
      </c>
      <c r="V44" s="212">
        <v>0</v>
      </c>
      <c r="W44" s="212">
        <v>0</v>
      </c>
      <c r="X44" s="212">
        <v>26250</v>
      </c>
      <c r="Y44" s="212">
        <v>0</v>
      </c>
      <c r="Z44" s="212">
        <v>0</v>
      </c>
      <c r="AA44" s="212">
        <v>0</v>
      </c>
      <c r="AB44" s="212">
        <v>0</v>
      </c>
      <c r="AC44" s="212">
        <v>137950</v>
      </c>
    </row>
    <row r="45" spans="1:29" ht="14.25">
      <c r="A45" s="384"/>
      <c r="B45" s="387"/>
      <c r="C45" s="317"/>
      <c r="D45" s="318"/>
      <c r="E45" s="380" t="s">
        <v>441</v>
      </c>
      <c r="F45" s="320"/>
      <c r="G45" s="320"/>
      <c r="H45" s="320"/>
      <c r="I45" s="320"/>
      <c r="J45" s="321"/>
      <c r="L45" s="213">
        <v>154068</v>
      </c>
      <c r="M45" s="403">
        <v>0</v>
      </c>
      <c r="N45" s="321"/>
      <c r="O45" s="213">
        <v>96883</v>
      </c>
      <c r="P45" s="403">
        <v>0</v>
      </c>
      <c r="Q45" s="321"/>
      <c r="R45" s="403">
        <v>22289</v>
      </c>
      <c r="S45" s="320"/>
      <c r="T45" s="321"/>
      <c r="U45" s="213">
        <v>523874.98</v>
      </c>
      <c r="V45" s="213">
        <v>0</v>
      </c>
      <c r="W45" s="213">
        <v>0</v>
      </c>
      <c r="X45" s="213">
        <v>186250</v>
      </c>
      <c r="Y45" s="213">
        <v>0</v>
      </c>
      <c r="Z45" s="213">
        <v>0</v>
      </c>
      <c r="AA45" s="213">
        <v>0</v>
      </c>
      <c r="AB45" s="213">
        <v>0</v>
      </c>
      <c r="AC45" s="213">
        <v>983364.98</v>
      </c>
    </row>
    <row r="46" spans="1:29" ht="14.25">
      <c r="A46" s="382" t="s">
        <v>305</v>
      </c>
      <c r="B46" s="385" t="s">
        <v>346</v>
      </c>
      <c r="C46" s="378" t="s">
        <v>698</v>
      </c>
      <c r="D46" s="373"/>
      <c r="E46" s="144" t="s">
        <v>305</v>
      </c>
      <c r="F46" s="388" t="s">
        <v>428</v>
      </c>
      <c r="G46" s="320"/>
      <c r="H46" s="389"/>
      <c r="I46" s="377" t="s">
        <v>699</v>
      </c>
      <c r="J46" s="321"/>
      <c r="L46" s="212">
        <v>167964.73</v>
      </c>
      <c r="M46" s="402">
        <v>0</v>
      </c>
      <c r="N46" s="321"/>
      <c r="O46" s="212">
        <v>0</v>
      </c>
      <c r="P46" s="402">
        <v>0</v>
      </c>
      <c r="Q46" s="321"/>
      <c r="R46" s="402">
        <v>43087.98</v>
      </c>
      <c r="S46" s="320"/>
      <c r="T46" s="321"/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0</v>
      </c>
      <c r="AA46" s="212">
        <v>0</v>
      </c>
      <c r="AB46" s="212">
        <v>0</v>
      </c>
      <c r="AC46" s="212">
        <v>211052.71</v>
      </c>
    </row>
    <row r="47" spans="1:29" ht="14.25">
      <c r="A47" s="383"/>
      <c r="B47" s="386"/>
      <c r="C47" s="328"/>
      <c r="D47" s="374"/>
      <c r="E47" s="144" t="s">
        <v>305</v>
      </c>
      <c r="F47" s="388" t="s">
        <v>429</v>
      </c>
      <c r="G47" s="320"/>
      <c r="H47" s="389"/>
      <c r="I47" s="377" t="s">
        <v>700</v>
      </c>
      <c r="J47" s="321"/>
      <c r="L47" s="212">
        <v>8228</v>
      </c>
      <c r="M47" s="402">
        <v>0</v>
      </c>
      <c r="N47" s="321"/>
      <c r="O47" s="212">
        <v>0</v>
      </c>
      <c r="P47" s="402">
        <v>0</v>
      </c>
      <c r="Q47" s="321"/>
      <c r="R47" s="402">
        <v>4322</v>
      </c>
      <c r="S47" s="320"/>
      <c r="T47" s="321"/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12550</v>
      </c>
    </row>
    <row r="48" spans="1:29" ht="14.25">
      <c r="A48" s="383"/>
      <c r="B48" s="386"/>
      <c r="C48" s="328"/>
      <c r="D48" s="374"/>
      <c r="E48" s="144" t="s">
        <v>305</v>
      </c>
      <c r="F48" s="388" t="s">
        <v>430</v>
      </c>
      <c r="G48" s="320"/>
      <c r="H48" s="389"/>
      <c r="I48" s="377" t="s">
        <v>701</v>
      </c>
      <c r="J48" s="321"/>
      <c r="L48" s="212">
        <v>13911.7</v>
      </c>
      <c r="M48" s="402">
        <v>0</v>
      </c>
      <c r="N48" s="321"/>
      <c r="O48" s="212">
        <v>0</v>
      </c>
      <c r="P48" s="402">
        <v>0</v>
      </c>
      <c r="Q48" s="321"/>
      <c r="R48" s="402">
        <v>7432</v>
      </c>
      <c r="S48" s="320"/>
      <c r="T48" s="321"/>
      <c r="U48" s="212">
        <v>0</v>
      </c>
      <c r="V48" s="212">
        <v>0</v>
      </c>
      <c r="W48" s="212">
        <v>0</v>
      </c>
      <c r="X48" s="212">
        <v>0</v>
      </c>
      <c r="Y48" s="212">
        <v>0</v>
      </c>
      <c r="Z48" s="212">
        <v>0</v>
      </c>
      <c r="AA48" s="212">
        <v>0</v>
      </c>
      <c r="AB48" s="212">
        <v>0</v>
      </c>
      <c r="AC48" s="212">
        <v>21343.7</v>
      </c>
    </row>
    <row r="49" spans="1:29" ht="14.25">
      <c r="A49" s="383"/>
      <c r="B49" s="386"/>
      <c r="C49" s="328"/>
      <c r="D49" s="374"/>
      <c r="E49" s="144" t="s">
        <v>305</v>
      </c>
      <c r="F49" s="388" t="s">
        <v>454</v>
      </c>
      <c r="G49" s="320"/>
      <c r="H49" s="389"/>
      <c r="I49" s="377" t="s">
        <v>767</v>
      </c>
      <c r="J49" s="321"/>
      <c r="L49" s="212">
        <v>20000</v>
      </c>
      <c r="M49" s="402">
        <v>0</v>
      </c>
      <c r="N49" s="321"/>
      <c r="O49" s="212">
        <v>0</v>
      </c>
      <c r="P49" s="402">
        <v>0</v>
      </c>
      <c r="Q49" s="321"/>
      <c r="R49" s="402">
        <v>0</v>
      </c>
      <c r="S49" s="320"/>
      <c r="T49" s="321"/>
      <c r="U49" s="212">
        <v>0</v>
      </c>
      <c r="V49" s="212">
        <v>0</v>
      </c>
      <c r="W49" s="212">
        <v>0</v>
      </c>
      <c r="X49" s="212">
        <v>0</v>
      </c>
      <c r="Y49" s="212">
        <v>0</v>
      </c>
      <c r="Z49" s="212">
        <v>0</v>
      </c>
      <c r="AA49" s="212">
        <v>0</v>
      </c>
      <c r="AB49" s="212">
        <v>0</v>
      </c>
      <c r="AC49" s="212">
        <v>20000</v>
      </c>
    </row>
    <row r="50" spans="1:29" ht="14.25">
      <c r="A50" s="383"/>
      <c r="B50" s="386"/>
      <c r="C50" s="328"/>
      <c r="D50" s="374"/>
      <c r="E50" s="144" t="s">
        <v>305</v>
      </c>
      <c r="F50" s="388" t="s">
        <v>431</v>
      </c>
      <c r="G50" s="320"/>
      <c r="H50" s="389"/>
      <c r="I50" s="377" t="s">
        <v>702</v>
      </c>
      <c r="J50" s="321"/>
      <c r="L50" s="212">
        <v>51542</v>
      </c>
      <c r="M50" s="402">
        <v>0</v>
      </c>
      <c r="N50" s="321"/>
      <c r="O50" s="212">
        <v>0</v>
      </c>
      <c r="P50" s="402">
        <v>0</v>
      </c>
      <c r="Q50" s="321"/>
      <c r="R50" s="402">
        <v>16076.2</v>
      </c>
      <c r="S50" s="320"/>
      <c r="T50" s="321"/>
      <c r="U50" s="212">
        <v>0</v>
      </c>
      <c r="V50" s="212">
        <v>0</v>
      </c>
      <c r="W50" s="212">
        <v>0</v>
      </c>
      <c r="X50" s="212">
        <v>0</v>
      </c>
      <c r="Y50" s="212">
        <v>0</v>
      </c>
      <c r="Z50" s="212">
        <v>0</v>
      </c>
      <c r="AA50" s="212">
        <v>0</v>
      </c>
      <c r="AB50" s="212">
        <v>0</v>
      </c>
      <c r="AC50" s="212">
        <v>67618.2</v>
      </c>
    </row>
    <row r="51" spans="1:29" ht="14.25">
      <c r="A51" s="384"/>
      <c r="B51" s="387"/>
      <c r="C51" s="317"/>
      <c r="D51" s="318"/>
      <c r="E51" s="380" t="s">
        <v>441</v>
      </c>
      <c r="F51" s="320"/>
      <c r="G51" s="320"/>
      <c r="H51" s="320"/>
      <c r="I51" s="320"/>
      <c r="J51" s="321"/>
      <c r="L51" s="213">
        <v>261646.43</v>
      </c>
      <c r="M51" s="403">
        <v>0</v>
      </c>
      <c r="N51" s="321"/>
      <c r="O51" s="213">
        <v>0</v>
      </c>
      <c r="P51" s="403">
        <v>0</v>
      </c>
      <c r="Q51" s="321"/>
      <c r="R51" s="403">
        <v>70918.18</v>
      </c>
      <c r="S51" s="320"/>
      <c r="T51" s="321"/>
      <c r="U51" s="213">
        <v>0</v>
      </c>
      <c r="V51" s="213">
        <v>0</v>
      </c>
      <c r="W51" s="213">
        <v>0</v>
      </c>
      <c r="X51" s="213">
        <v>0</v>
      </c>
      <c r="Y51" s="213">
        <v>0</v>
      </c>
      <c r="Z51" s="213">
        <v>0</v>
      </c>
      <c r="AA51" s="213">
        <v>0</v>
      </c>
      <c r="AB51" s="213">
        <v>0</v>
      </c>
      <c r="AC51" s="213">
        <v>332564.61</v>
      </c>
    </row>
    <row r="52" spans="1:29" ht="14.25">
      <c r="A52" s="382" t="s">
        <v>305</v>
      </c>
      <c r="B52" s="385" t="s">
        <v>348</v>
      </c>
      <c r="C52" s="378" t="s">
        <v>703</v>
      </c>
      <c r="D52" s="373"/>
      <c r="E52" s="144" t="s">
        <v>305</v>
      </c>
      <c r="F52" s="388" t="s">
        <v>455</v>
      </c>
      <c r="G52" s="320"/>
      <c r="H52" s="389"/>
      <c r="I52" s="377" t="s">
        <v>768</v>
      </c>
      <c r="J52" s="321"/>
      <c r="L52" s="212">
        <v>3900</v>
      </c>
      <c r="M52" s="402">
        <v>0</v>
      </c>
      <c r="N52" s="321"/>
      <c r="O52" s="212">
        <v>0</v>
      </c>
      <c r="P52" s="402">
        <v>0</v>
      </c>
      <c r="Q52" s="321"/>
      <c r="R52" s="402">
        <v>0</v>
      </c>
      <c r="S52" s="320"/>
      <c r="T52" s="321"/>
      <c r="U52" s="212">
        <v>0</v>
      </c>
      <c r="V52" s="212">
        <v>0</v>
      </c>
      <c r="W52" s="212">
        <v>0</v>
      </c>
      <c r="X52" s="212">
        <v>18200</v>
      </c>
      <c r="Y52" s="212">
        <v>0</v>
      </c>
      <c r="Z52" s="212">
        <v>0</v>
      </c>
      <c r="AA52" s="212">
        <v>0</v>
      </c>
      <c r="AB52" s="212">
        <v>0</v>
      </c>
      <c r="AC52" s="212">
        <v>22100</v>
      </c>
    </row>
    <row r="53" spans="1:29" ht="14.25">
      <c r="A53" s="383"/>
      <c r="B53" s="386"/>
      <c r="C53" s="328"/>
      <c r="D53" s="374"/>
      <c r="E53" s="144" t="s">
        <v>305</v>
      </c>
      <c r="F53" s="388" t="s">
        <v>456</v>
      </c>
      <c r="G53" s="320"/>
      <c r="H53" s="389"/>
      <c r="I53" s="377" t="s">
        <v>769</v>
      </c>
      <c r="J53" s="321"/>
      <c r="L53" s="212">
        <v>0</v>
      </c>
      <c r="M53" s="402">
        <v>0</v>
      </c>
      <c r="N53" s="321"/>
      <c r="O53" s="212">
        <v>0</v>
      </c>
      <c r="P53" s="402">
        <v>0</v>
      </c>
      <c r="Q53" s="321"/>
      <c r="R53" s="402">
        <v>0</v>
      </c>
      <c r="S53" s="320"/>
      <c r="T53" s="321"/>
      <c r="U53" s="212">
        <v>13000</v>
      </c>
      <c r="V53" s="212">
        <v>0</v>
      </c>
      <c r="W53" s="212">
        <v>0</v>
      </c>
      <c r="X53" s="212">
        <v>0</v>
      </c>
      <c r="Y53" s="212">
        <v>0</v>
      </c>
      <c r="Z53" s="212">
        <v>0</v>
      </c>
      <c r="AA53" s="212">
        <v>0</v>
      </c>
      <c r="AB53" s="212">
        <v>0</v>
      </c>
      <c r="AC53" s="212">
        <v>13000</v>
      </c>
    </row>
    <row r="54" spans="1:29" ht="14.25">
      <c r="A54" s="383"/>
      <c r="B54" s="386"/>
      <c r="C54" s="328"/>
      <c r="D54" s="374"/>
      <c r="E54" s="144" t="s">
        <v>305</v>
      </c>
      <c r="F54" s="388" t="s">
        <v>457</v>
      </c>
      <c r="G54" s="320"/>
      <c r="H54" s="389"/>
      <c r="I54" s="377" t="s">
        <v>770</v>
      </c>
      <c r="J54" s="321"/>
      <c r="L54" s="212">
        <v>0</v>
      </c>
      <c r="M54" s="402">
        <v>0</v>
      </c>
      <c r="N54" s="321"/>
      <c r="O54" s="212">
        <v>0</v>
      </c>
      <c r="P54" s="402">
        <v>0</v>
      </c>
      <c r="Q54" s="321"/>
      <c r="R54" s="402">
        <v>0</v>
      </c>
      <c r="S54" s="320"/>
      <c r="T54" s="321"/>
      <c r="U54" s="212">
        <v>0</v>
      </c>
      <c r="V54" s="212">
        <v>0</v>
      </c>
      <c r="W54" s="212">
        <v>0</v>
      </c>
      <c r="X54" s="212">
        <v>2000</v>
      </c>
      <c r="Y54" s="212">
        <v>0</v>
      </c>
      <c r="Z54" s="212">
        <v>0</v>
      </c>
      <c r="AA54" s="212">
        <v>0</v>
      </c>
      <c r="AB54" s="212">
        <v>0</v>
      </c>
      <c r="AC54" s="212">
        <v>2000</v>
      </c>
    </row>
    <row r="55" spans="1:29" ht="14.25">
      <c r="A55" s="383"/>
      <c r="B55" s="386"/>
      <c r="C55" s="328"/>
      <c r="D55" s="374"/>
      <c r="E55" s="144" t="s">
        <v>305</v>
      </c>
      <c r="F55" s="388" t="s">
        <v>458</v>
      </c>
      <c r="G55" s="320"/>
      <c r="H55" s="389"/>
      <c r="I55" s="377" t="s">
        <v>704</v>
      </c>
      <c r="J55" s="321"/>
      <c r="L55" s="212">
        <v>0</v>
      </c>
      <c r="M55" s="402">
        <v>0</v>
      </c>
      <c r="N55" s="321"/>
      <c r="O55" s="212">
        <v>700</v>
      </c>
      <c r="P55" s="402">
        <v>0</v>
      </c>
      <c r="Q55" s="321"/>
      <c r="R55" s="402">
        <v>0</v>
      </c>
      <c r="S55" s="320"/>
      <c r="T55" s="321"/>
      <c r="U55" s="212">
        <v>300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1000</v>
      </c>
    </row>
    <row r="56" spans="1:29" ht="14.25">
      <c r="A56" s="383"/>
      <c r="B56" s="386"/>
      <c r="C56" s="328"/>
      <c r="D56" s="374"/>
      <c r="E56" s="144" t="s">
        <v>305</v>
      </c>
      <c r="F56" s="388" t="s">
        <v>242</v>
      </c>
      <c r="G56" s="320"/>
      <c r="H56" s="389"/>
      <c r="I56" s="377" t="s">
        <v>705</v>
      </c>
      <c r="J56" s="321"/>
      <c r="L56" s="212">
        <v>2000</v>
      </c>
      <c r="M56" s="402">
        <v>0</v>
      </c>
      <c r="N56" s="321"/>
      <c r="O56" s="212">
        <v>0</v>
      </c>
      <c r="P56" s="402">
        <v>0</v>
      </c>
      <c r="Q56" s="321"/>
      <c r="R56" s="402">
        <v>0</v>
      </c>
      <c r="S56" s="320"/>
      <c r="T56" s="321"/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2000</v>
      </c>
    </row>
    <row r="57" spans="1:29" ht="14.25">
      <c r="A57" s="384"/>
      <c r="B57" s="387"/>
      <c r="C57" s="317"/>
      <c r="D57" s="318"/>
      <c r="E57" s="380" t="s">
        <v>441</v>
      </c>
      <c r="F57" s="320"/>
      <c r="G57" s="320"/>
      <c r="H57" s="320"/>
      <c r="I57" s="320"/>
      <c r="J57" s="321"/>
      <c r="L57" s="213">
        <v>5900</v>
      </c>
      <c r="M57" s="403">
        <v>0</v>
      </c>
      <c r="N57" s="321"/>
      <c r="O57" s="213">
        <v>700</v>
      </c>
      <c r="P57" s="403">
        <v>0</v>
      </c>
      <c r="Q57" s="321"/>
      <c r="R57" s="403">
        <v>0</v>
      </c>
      <c r="S57" s="320"/>
      <c r="T57" s="321"/>
      <c r="U57" s="213">
        <v>13300</v>
      </c>
      <c r="V57" s="213">
        <v>0</v>
      </c>
      <c r="W57" s="213">
        <v>0</v>
      </c>
      <c r="X57" s="213">
        <v>20200</v>
      </c>
      <c r="Y57" s="213">
        <v>0</v>
      </c>
      <c r="Z57" s="213">
        <v>0</v>
      </c>
      <c r="AA57" s="213">
        <v>0</v>
      </c>
      <c r="AB57" s="213">
        <v>0</v>
      </c>
      <c r="AC57" s="213">
        <v>40100</v>
      </c>
    </row>
    <row r="58" spans="1:29" ht="14.25">
      <c r="A58" s="382" t="s">
        <v>305</v>
      </c>
      <c r="B58" s="385" t="s">
        <v>352</v>
      </c>
      <c r="C58" s="378" t="s">
        <v>709</v>
      </c>
      <c r="D58" s="373"/>
      <c r="E58" s="144" t="s">
        <v>305</v>
      </c>
      <c r="F58" s="388" t="s">
        <v>433</v>
      </c>
      <c r="G58" s="320"/>
      <c r="H58" s="389"/>
      <c r="I58" s="377" t="s">
        <v>711</v>
      </c>
      <c r="J58" s="321"/>
      <c r="L58" s="212">
        <v>13000</v>
      </c>
      <c r="M58" s="402">
        <v>0</v>
      </c>
      <c r="N58" s="321"/>
      <c r="O58" s="212">
        <v>0</v>
      </c>
      <c r="P58" s="402">
        <v>0</v>
      </c>
      <c r="Q58" s="321"/>
      <c r="R58" s="402">
        <v>909160</v>
      </c>
      <c r="S58" s="320"/>
      <c r="T58" s="321"/>
      <c r="U58" s="212">
        <v>0</v>
      </c>
      <c r="V58" s="212">
        <v>0</v>
      </c>
      <c r="W58" s="212">
        <v>0</v>
      </c>
      <c r="X58" s="212">
        <v>300000</v>
      </c>
      <c r="Y58" s="212">
        <v>0</v>
      </c>
      <c r="Z58" s="212">
        <v>0</v>
      </c>
      <c r="AA58" s="212">
        <v>0</v>
      </c>
      <c r="AB58" s="212">
        <v>0</v>
      </c>
      <c r="AC58" s="212">
        <v>1222160</v>
      </c>
    </row>
    <row r="59" spans="1:29" ht="14.25">
      <c r="A59" s="383"/>
      <c r="B59" s="386"/>
      <c r="C59" s="328"/>
      <c r="D59" s="374"/>
      <c r="E59" s="144" t="s">
        <v>305</v>
      </c>
      <c r="F59" s="388" t="s">
        <v>459</v>
      </c>
      <c r="G59" s="320"/>
      <c r="H59" s="389"/>
      <c r="I59" s="377" t="s">
        <v>771</v>
      </c>
      <c r="J59" s="321"/>
      <c r="L59" s="212">
        <v>0</v>
      </c>
      <c r="M59" s="402">
        <v>0</v>
      </c>
      <c r="N59" s="321"/>
      <c r="O59" s="212">
        <v>0</v>
      </c>
      <c r="P59" s="402">
        <v>0</v>
      </c>
      <c r="Q59" s="321"/>
      <c r="R59" s="402">
        <v>0</v>
      </c>
      <c r="S59" s="320"/>
      <c r="T59" s="321"/>
      <c r="U59" s="212">
        <v>0</v>
      </c>
      <c r="V59" s="212">
        <v>0</v>
      </c>
      <c r="W59" s="212">
        <v>0</v>
      </c>
      <c r="X59" s="212">
        <v>0</v>
      </c>
      <c r="Y59" s="212">
        <v>0</v>
      </c>
      <c r="Z59" s="212">
        <v>20000</v>
      </c>
      <c r="AA59" s="212">
        <v>0</v>
      </c>
      <c r="AB59" s="212">
        <v>0</v>
      </c>
      <c r="AC59" s="212">
        <v>20000</v>
      </c>
    </row>
    <row r="60" spans="1:29" ht="14.25">
      <c r="A60" s="384"/>
      <c r="B60" s="387"/>
      <c r="C60" s="317"/>
      <c r="D60" s="318"/>
      <c r="E60" s="380" t="s">
        <v>441</v>
      </c>
      <c r="F60" s="320"/>
      <c r="G60" s="320"/>
      <c r="H60" s="320"/>
      <c r="I60" s="320"/>
      <c r="J60" s="321"/>
      <c r="L60" s="213">
        <v>13000</v>
      </c>
      <c r="M60" s="403">
        <v>0</v>
      </c>
      <c r="N60" s="321"/>
      <c r="O60" s="213">
        <v>0</v>
      </c>
      <c r="P60" s="403">
        <v>0</v>
      </c>
      <c r="Q60" s="321"/>
      <c r="R60" s="403">
        <v>909160</v>
      </c>
      <c r="S60" s="320"/>
      <c r="T60" s="321"/>
      <c r="U60" s="213">
        <v>0</v>
      </c>
      <c r="V60" s="213">
        <v>0</v>
      </c>
      <c r="W60" s="213">
        <v>0</v>
      </c>
      <c r="X60" s="213">
        <v>300000</v>
      </c>
      <c r="Y60" s="213">
        <v>0</v>
      </c>
      <c r="Z60" s="213">
        <v>20000</v>
      </c>
      <c r="AA60" s="213">
        <v>0</v>
      </c>
      <c r="AB60" s="213">
        <v>0</v>
      </c>
      <c r="AC60" s="213">
        <v>1242160</v>
      </c>
    </row>
    <row r="61" spans="1:29" ht="14.25">
      <c r="A61" s="382" t="s">
        <v>305</v>
      </c>
      <c r="B61" s="385" t="s">
        <v>350</v>
      </c>
      <c r="C61" s="378" t="s">
        <v>706</v>
      </c>
      <c r="D61" s="373"/>
      <c r="E61" s="144" t="s">
        <v>305</v>
      </c>
      <c r="F61" s="388" t="s">
        <v>460</v>
      </c>
      <c r="G61" s="320"/>
      <c r="H61" s="389"/>
      <c r="I61" s="377" t="s">
        <v>772</v>
      </c>
      <c r="J61" s="321"/>
      <c r="L61" s="212">
        <v>0</v>
      </c>
      <c r="M61" s="402">
        <v>0</v>
      </c>
      <c r="N61" s="321"/>
      <c r="O61" s="212">
        <v>0</v>
      </c>
      <c r="P61" s="402">
        <v>0</v>
      </c>
      <c r="Q61" s="321"/>
      <c r="R61" s="402">
        <v>0</v>
      </c>
      <c r="S61" s="320"/>
      <c r="T61" s="321"/>
      <c r="U61" s="212">
        <v>4500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2">
        <v>4500</v>
      </c>
    </row>
    <row r="62" spans="1:29" ht="14.25">
      <c r="A62" s="383"/>
      <c r="B62" s="386"/>
      <c r="C62" s="328"/>
      <c r="D62" s="374"/>
      <c r="E62" s="144" t="s">
        <v>305</v>
      </c>
      <c r="F62" s="388" t="s">
        <v>442</v>
      </c>
      <c r="G62" s="320"/>
      <c r="H62" s="389"/>
      <c r="I62" s="377" t="s">
        <v>707</v>
      </c>
      <c r="J62" s="321"/>
      <c r="L62" s="212">
        <v>0</v>
      </c>
      <c r="M62" s="402">
        <v>0</v>
      </c>
      <c r="N62" s="321"/>
      <c r="O62" s="212">
        <v>0</v>
      </c>
      <c r="P62" s="402">
        <v>0</v>
      </c>
      <c r="Q62" s="321"/>
      <c r="R62" s="402">
        <v>0</v>
      </c>
      <c r="S62" s="320"/>
      <c r="T62" s="321"/>
      <c r="U62" s="212">
        <v>0</v>
      </c>
      <c r="V62" s="212">
        <v>0</v>
      </c>
      <c r="W62" s="212">
        <v>0</v>
      </c>
      <c r="X62" s="212">
        <v>0</v>
      </c>
      <c r="Y62" s="212">
        <v>0</v>
      </c>
      <c r="Z62" s="212">
        <v>0</v>
      </c>
      <c r="AA62" s="212">
        <v>432400</v>
      </c>
      <c r="AB62" s="212">
        <v>0</v>
      </c>
      <c r="AC62" s="212">
        <v>432400</v>
      </c>
    </row>
    <row r="63" spans="1:29" ht="14.25">
      <c r="A63" s="383"/>
      <c r="B63" s="386"/>
      <c r="C63" s="328"/>
      <c r="D63" s="374"/>
      <c r="E63" s="144" t="s">
        <v>305</v>
      </c>
      <c r="F63" s="388" t="s">
        <v>461</v>
      </c>
      <c r="G63" s="320"/>
      <c r="H63" s="389"/>
      <c r="I63" s="377" t="s">
        <v>708</v>
      </c>
      <c r="J63" s="321"/>
      <c r="L63" s="212">
        <v>0</v>
      </c>
      <c r="M63" s="402">
        <v>0</v>
      </c>
      <c r="N63" s="321"/>
      <c r="O63" s="212">
        <v>0</v>
      </c>
      <c r="P63" s="402">
        <v>0</v>
      </c>
      <c r="Q63" s="321"/>
      <c r="R63" s="402">
        <v>0</v>
      </c>
      <c r="S63" s="320"/>
      <c r="T63" s="321"/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1640900</v>
      </c>
      <c r="AB63" s="212">
        <v>0</v>
      </c>
      <c r="AC63" s="212">
        <v>1640900</v>
      </c>
    </row>
    <row r="64" spans="1:29" ht="14.25">
      <c r="A64" s="384"/>
      <c r="B64" s="387"/>
      <c r="C64" s="317"/>
      <c r="D64" s="318"/>
      <c r="E64" s="380" t="s">
        <v>441</v>
      </c>
      <c r="F64" s="320"/>
      <c r="G64" s="320"/>
      <c r="H64" s="320"/>
      <c r="I64" s="320"/>
      <c r="J64" s="321"/>
      <c r="L64" s="213">
        <v>0</v>
      </c>
      <c r="M64" s="403">
        <v>0</v>
      </c>
      <c r="N64" s="321"/>
      <c r="O64" s="213">
        <v>0</v>
      </c>
      <c r="P64" s="403">
        <v>0</v>
      </c>
      <c r="Q64" s="321"/>
      <c r="R64" s="403">
        <v>0</v>
      </c>
      <c r="S64" s="320"/>
      <c r="T64" s="321"/>
      <c r="U64" s="213">
        <v>4500</v>
      </c>
      <c r="V64" s="213">
        <v>0</v>
      </c>
      <c r="W64" s="213">
        <v>0</v>
      </c>
      <c r="X64" s="213">
        <v>0</v>
      </c>
      <c r="Y64" s="213">
        <v>0</v>
      </c>
      <c r="Z64" s="213">
        <v>0</v>
      </c>
      <c r="AA64" s="213">
        <v>2073300</v>
      </c>
      <c r="AB64" s="213">
        <v>0</v>
      </c>
      <c r="AC64" s="213">
        <v>2077800</v>
      </c>
    </row>
    <row r="65" spans="1:29" ht="14.25">
      <c r="A65" s="210"/>
      <c r="B65" s="211"/>
      <c r="C65" s="202"/>
      <c r="D65" s="207"/>
      <c r="E65" s="229"/>
      <c r="F65" s="203"/>
      <c r="G65" s="203"/>
      <c r="H65" s="203"/>
      <c r="I65" s="203"/>
      <c r="J65" s="204"/>
      <c r="L65" s="213"/>
      <c r="M65" s="213"/>
      <c r="N65" s="204"/>
      <c r="O65" s="213"/>
      <c r="P65" s="213"/>
      <c r="Q65" s="204"/>
      <c r="R65" s="213"/>
      <c r="S65" s="203"/>
      <c r="T65" s="204"/>
      <c r="U65" s="213"/>
      <c r="V65" s="213"/>
      <c r="W65" s="213"/>
      <c r="X65" s="213"/>
      <c r="Y65" s="213"/>
      <c r="Z65" s="213"/>
      <c r="AA65" s="213"/>
      <c r="AB65" s="213"/>
      <c r="AC65" s="213"/>
    </row>
    <row r="66" spans="1:29" ht="14.25">
      <c r="A66" s="210"/>
      <c r="B66" s="211"/>
      <c r="C66" s="202"/>
      <c r="D66" s="207"/>
      <c r="E66" s="229"/>
      <c r="F66" s="203"/>
      <c r="G66" s="203"/>
      <c r="H66" s="203"/>
      <c r="I66" s="203"/>
      <c r="J66" s="204"/>
      <c r="L66" s="213"/>
      <c r="M66" s="213"/>
      <c r="N66" s="204"/>
      <c r="O66" s="213"/>
      <c r="P66" s="213"/>
      <c r="Q66" s="204"/>
      <c r="R66" s="213"/>
      <c r="S66" s="203"/>
      <c r="T66" s="204"/>
      <c r="U66" s="213"/>
      <c r="V66" s="213"/>
      <c r="W66" s="213"/>
      <c r="X66" s="213"/>
      <c r="Y66" s="213"/>
      <c r="Z66" s="213"/>
      <c r="AA66" s="213"/>
      <c r="AB66" s="213"/>
      <c r="AC66" s="213"/>
    </row>
    <row r="67" spans="1:29" ht="14.25">
      <c r="A67" s="210"/>
      <c r="B67" s="211"/>
      <c r="C67" s="202"/>
      <c r="D67" s="207"/>
      <c r="E67" s="229"/>
      <c r="F67" s="203"/>
      <c r="G67" s="203"/>
      <c r="H67" s="203"/>
      <c r="I67" s="203"/>
      <c r="J67" s="204"/>
      <c r="L67" s="213"/>
      <c r="M67" s="213"/>
      <c r="N67" s="204"/>
      <c r="O67" s="213"/>
      <c r="P67" s="213"/>
      <c r="Q67" s="204"/>
      <c r="R67" s="213"/>
      <c r="S67" s="203"/>
      <c r="T67" s="204"/>
      <c r="U67" s="213"/>
      <c r="V67" s="213"/>
      <c r="W67" s="213"/>
      <c r="X67" s="213"/>
      <c r="Y67" s="213"/>
      <c r="Z67" s="213"/>
      <c r="AA67" s="213"/>
      <c r="AB67" s="213"/>
      <c r="AC67" s="213"/>
    </row>
    <row r="68" spans="1:29" ht="14.25">
      <c r="A68" s="210"/>
      <c r="B68" s="211"/>
      <c r="C68" s="202"/>
      <c r="D68" s="207"/>
      <c r="E68" s="229"/>
      <c r="F68" s="203"/>
      <c r="G68" s="203"/>
      <c r="H68" s="203"/>
      <c r="I68" s="203"/>
      <c r="J68" s="204"/>
      <c r="L68" s="213"/>
      <c r="M68" s="213"/>
      <c r="N68" s="204"/>
      <c r="O68" s="213"/>
      <c r="P68" s="213"/>
      <c r="Q68" s="204"/>
      <c r="R68" s="213"/>
      <c r="S68" s="203"/>
      <c r="T68" s="204"/>
      <c r="U68" s="213"/>
      <c r="V68" s="213"/>
      <c r="W68" s="213"/>
      <c r="X68" s="213"/>
      <c r="Y68" s="213"/>
      <c r="Z68" s="213"/>
      <c r="AA68" s="213"/>
      <c r="AB68" s="213"/>
      <c r="AC68" s="213"/>
    </row>
    <row r="69" spans="1:29" ht="14.25">
      <c r="A69" s="210"/>
      <c r="B69" s="211"/>
      <c r="C69" s="202"/>
      <c r="D69" s="207"/>
      <c r="E69" s="229"/>
      <c r="F69" s="203"/>
      <c r="G69" s="203"/>
      <c r="H69" s="203"/>
      <c r="I69" s="203"/>
      <c r="J69" s="204"/>
      <c r="L69" s="213"/>
      <c r="M69" s="213"/>
      <c r="N69" s="204"/>
      <c r="O69" s="213"/>
      <c r="P69" s="213"/>
      <c r="Q69" s="204"/>
      <c r="R69" s="213"/>
      <c r="S69" s="203"/>
      <c r="T69" s="204"/>
      <c r="U69" s="213"/>
      <c r="V69" s="213"/>
      <c r="W69" s="213"/>
      <c r="X69" s="213"/>
      <c r="Y69" s="213"/>
      <c r="Z69" s="213"/>
      <c r="AA69" s="213"/>
      <c r="AB69" s="213"/>
      <c r="AC69" s="213"/>
    </row>
    <row r="70" spans="1:29" ht="14.25">
      <c r="A70" s="210"/>
      <c r="B70" s="211"/>
      <c r="C70" s="202"/>
      <c r="D70" s="207"/>
      <c r="E70" s="229"/>
      <c r="F70" s="203"/>
      <c r="G70" s="203"/>
      <c r="H70" s="203"/>
      <c r="I70" s="203"/>
      <c r="J70" s="204"/>
      <c r="L70" s="213"/>
      <c r="M70" s="213"/>
      <c r="N70" s="204"/>
      <c r="O70" s="213"/>
      <c r="P70" s="213"/>
      <c r="Q70" s="204"/>
      <c r="R70" s="213"/>
      <c r="S70" s="203"/>
      <c r="T70" s="204"/>
      <c r="U70" s="213"/>
      <c r="V70" s="213"/>
      <c r="W70" s="213"/>
      <c r="X70" s="213"/>
      <c r="Y70" s="213"/>
      <c r="Z70" s="213"/>
      <c r="AA70" s="213"/>
      <c r="AB70" s="213"/>
      <c r="AC70" s="213"/>
    </row>
    <row r="71" spans="1:29" ht="14.25">
      <c r="A71" s="210"/>
      <c r="B71" s="211"/>
      <c r="C71" s="202"/>
      <c r="D71" s="207"/>
      <c r="E71" s="229"/>
      <c r="F71" s="203"/>
      <c r="G71" s="203"/>
      <c r="H71" s="203"/>
      <c r="I71" s="203"/>
      <c r="J71" s="204"/>
      <c r="L71" s="213"/>
      <c r="M71" s="213"/>
      <c r="N71" s="204"/>
      <c r="O71" s="213"/>
      <c r="P71" s="213"/>
      <c r="Q71" s="204"/>
      <c r="R71" s="213"/>
      <c r="S71" s="203"/>
      <c r="T71" s="204"/>
      <c r="U71" s="213"/>
      <c r="V71" s="213"/>
      <c r="W71" s="213"/>
      <c r="X71" s="213"/>
      <c r="Y71" s="213"/>
      <c r="Z71" s="213"/>
      <c r="AA71" s="213"/>
      <c r="AB71" s="213"/>
      <c r="AC71" s="213"/>
    </row>
    <row r="72" spans="1:29" ht="14.25">
      <c r="A72" s="382" t="s">
        <v>305</v>
      </c>
      <c r="B72" s="385" t="s">
        <v>334</v>
      </c>
      <c r="C72" s="378" t="s">
        <v>660</v>
      </c>
      <c r="D72" s="373"/>
      <c r="E72" s="144" t="s">
        <v>305</v>
      </c>
      <c r="F72" s="388" t="s">
        <v>396</v>
      </c>
      <c r="G72" s="320"/>
      <c r="H72" s="389"/>
      <c r="I72" s="377" t="s">
        <v>661</v>
      </c>
      <c r="J72" s="321"/>
      <c r="L72" s="212">
        <v>0</v>
      </c>
      <c r="M72" s="402">
        <v>0</v>
      </c>
      <c r="N72" s="321"/>
      <c r="O72" s="212">
        <v>0</v>
      </c>
      <c r="P72" s="402">
        <v>0</v>
      </c>
      <c r="Q72" s="321"/>
      <c r="R72" s="402">
        <v>0</v>
      </c>
      <c r="S72" s="320"/>
      <c r="T72" s="321"/>
      <c r="U72" s="212">
        <v>0</v>
      </c>
      <c r="V72" s="212">
        <v>0</v>
      </c>
      <c r="W72" s="212">
        <v>0</v>
      </c>
      <c r="X72" s="212">
        <v>0</v>
      </c>
      <c r="Y72" s="212">
        <v>0</v>
      </c>
      <c r="Z72" s="212">
        <v>0</v>
      </c>
      <c r="AA72" s="212">
        <v>0</v>
      </c>
      <c r="AB72" s="212">
        <v>42936</v>
      </c>
      <c r="AC72" s="212">
        <v>42936</v>
      </c>
    </row>
    <row r="73" spans="1:29" ht="14.25">
      <c r="A73" s="383"/>
      <c r="B73" s="386"/>
      <c r="C73" s="328"/>
      <c r="D73" s="374"/>
      <c r="E73" s="144" t="s">
        <v>305</v>
      </c>
      <c r="F73" s="388" t="s">
        <v>398</v>
      </c>
      <c r="G73" s="320"/>
      <c r="H73" s="389"/>
      <c r="I73" s="377" t="s">
        <v>662</v>
      </c>
      <c r="J73" s="321"/>
      <c r="L73" s="212">
        <v>0</v>
      </c>
      <c r="M73" s="402">
        <v>0</v>
      </c>
      <c r="N73" s="321"/>
      <c r="O73" s="212">
        <v>0</v>
      </c>
      <c r="P73" s="402">
        <v>0</v>
      </c>
      <c r="Q73" s="321"/>
      <c r="R73" s="402">
        <v>0</v>
      </c>
      <c r="S73" s="320"/>
      <c r="T73" s="321"/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3256000</v>
      </c>
      <c r="AC73" s="212">
        <v>3256000</v>
      </c>
    </row>
    <row r="74" spans="1:29" ht="14.25">
      <c r="A74" s="383"/>
      <c r="B74" s="386"/>
      <c r="C74" s="328"/>
      <c r="D74" s="374"/>
      <c r="E74" s="144" t="s">
        <v>305</v>
      </c>
      <c r="F74" s="388" t="s">
        <v>399</v>
      </c>
      <c r="G74" s="320"/>
      <c r="H74" s="389"/>
      <c r="I74" s="377" t="s">
        <v>663</v>
      </c>
      <c r="J74" s="321"/>
      <c r="L74" s="212">
        <v>0</v>
      </c>
      <c r="M74" s="402">
        <v>0</v>
      </c>
      <c r="N74" s="321"/>
      <c r="O74" s="212">
        <v>0</v>
      </c>
      <c r="P74" s="402">
        <v>0</v>
      </c>
      <c r="Q74" s="321"/>
      <c r="R74" s="402">
        <v>0</v>
      </c>
      <c r="S74" s="320"/>
      <c r="T74" s="321"/>
      <c r="U74" s="212">
        <v>0</v>
      </c>
      <c r="V74" s="212">
        <v>0</v>
      </c>
      <c r="W74" s="212">
        <v>0</v>
      </c>
      <c r="X74" s="212">
        <v>0</v>
      </c>
      <c r="Y74" s="212">
        <v>0</v>
      </c>
      <c r="Z74" s="212">
        <v>0</v>
      </c>
      <c r="AA74" s="212">
        <v>0</v>
      </c>
      <c r="AB74" s="212">
        <v>1180000</v>
      </c>
      <c r="AC74" s="212">
        <v>1180000</v>
      </c>
    </row>
    <row r="75" spans="1:29" ht="14.25">
      <c r="A75" s="383"/>
      <c r="B75" s="386"/>
      <c r="C75" s="328"/>
      <c r="D75" s="374"/>
      <c r="E75" s="144" t="s">
        <v>305</v>
      </c>
      <c r="F75" s="388" t="s">
        <v>400</v>
      </c>
      <c r="G75" s="320"/>
      <c r="H75" s="389"/>
      <c r="I75" s="377" t="s">
        <v>664</v>
      </c>
      <c r="J75" s="321"/>
      <c r="L75" s="212">
        <v>0</v>
      </c>
      <c r="M75" s="402">
        <v>0</v>
      </c>
      <c r="N75" s="321"/>
      <c r="O75" s="212">
        <v>0</v>
      </c>
      <c r="P75" s="402">
        <v>0</v>
      </c>
      <c r="Q75" s="321"/>
      <c r="R75" s="402">
        <v>0</v>
      </c>
      <c r="S75" s="320"/>
      <c r="T75" s="321"/>
      <c r="U75" s="212">
        <v>0</v>
      </c>
      <c r="V75" s="212">
        <v>0</v>
      </c>
      <c r="W75" s="212">
        <v>0</v>
      </c>
      <c r="X75" s="212">
        <v>0</v>
      </c>
      <c r="Y75" s="212">
        <v>0</v>
      </c>
      <c r="Z75" s="212">
        <v>0</v>
      </c>
      <c r="AA75" s="212">
        <v>0</v>
      </c>
      <c r="AB75" s="212">
        <v>10500</v>
      </c>
      <c r="AC75" s="212">
        <v>10500</v>
      </c>
    </row>
    <row r="76" spans="1:29" ht="14.25">
      <c r="A76" s="383"/>
      <c r="B76" s="386"/>
      <c r="C76" s="328"/>
      <c r="D76" s="374"/>
      <c r="E76" s="144" t="s">
        <v>305</v>
      </c>
      <c r="F76" s="388" t="s">
        <v>401</v>
      </c>
      <c r="G76" s="320"/>
      <c r="H76" s="389"/>
      <c r="I76" s="377" t="s">
        <v>665</v>
      </c>
      <c r="J76" s="321"/>
      <c r="L76" s="212">
        <v>0</v>
      </c>
      <c r="M76" s="402">
        <v>0</v>
      </c>
      <c r="N76" s="321"/>
      <c r="O76" s="212">
        <v>0</v>
      </c>
      <c r="P76" s="402">
        <v>0</v>
      </c>
      <c r="Q76" s="321"/>
      <c r="R76" s="402">
        <v>0</v>
      </c>
      <c r="S76" s="320"/>
      <c r="T76" s="321"/>
      <c r="U76" s="212">
        <v>0</v>
      </c>
      <c r="V76" s="212">
        <v>0</v>
      </c>
      <c r="W76" s="212">
        <v>0</v>
      </c>
      <c r="X76" s="212">
        <v>0</v>
      </c>
      <c r="Y76" s="212">
        <v>0</v>
      </c>
      <c r="Z76" s="212">
        <v>0</v>
      </c>
      <c r="AA76" s="212">
        <v>0</v>
      </c>
      <c r="AB76" s="212">
        <v>132883</v>
      </c>
      <c r="AC76" s="212">
        <v>132883</v>
      </c>
    </row>
    <row r="77" spans="1:29" ht="14.25">
      <c r="A77" s="383"/>
      <c r="B77" s="386"/>
      <c r="C77" s="328"/>
      <c r="D77" s="374"/>
      <c r="E77" s="144" t="s">
        <v>305</v>
      </c>
      <c r="F77" s="388" t="s">
        <v>402</v>
      </c>
      <c r="G77" s="320"/>
      <c r="H77" s="389"/>
      <c r="I77" s="377" t="s">
        <v>666</v>
      </c>
      <c r="J77" s="321"/>
      <c r="L77" s="212">
        <v>0</v>
      </c>
      <c r="M77" s="402">
        <v>0</v>
      </c>
      <c r="N77" s="321"/>
      <c r="O77" s="212">
        <v>0</v>
      </c>
      <c r="P77" s="402">
        <v>0</v>
      </c>
      <c r="Q77" s="321"/>
      <c r="R77" s="402">
        <v>0</v>
      </c>
      <c r="S77" s="320"/>
      <c r="T77" s="321"/>
      <c r="U77" s="212">
        <v>0</v>
      </c>
      <c r="V77" s="212">
        <v>0</v>
      </c>
      <c r="W77" s="212">
        <v>0</v>
      </c>
      <c r="X77" s="212">
        <v>0</v>
      </c>
      <c r="Y77" s="212">
        <v>0</v>
      </c>
      <c r="Z77" s="212">
        <v>0</v>
      </c>
      <c r="AA77" s="212">
        <v>0</v>
      </c>
      <c r="AB77" s="212">
        <v>20000</v>
      </c>
      <c r="AC77" s="212">
        <v>20000</v>
      </c>
    </row>
    <row r="78" spans="1:29" ht="14.25">
      <c r="A78" s="383"/>
      <c r="B78" s="386"/>
      <c r="C78" s="328"/>
      <c r="D78" s="374"/>
      <c r="E78" s="144" t="s">
        <v>305</v>
      </c>
      <c r="F78" s="388" t="s">
        <v>403</v>
      </c>
      <c r="G78" s="320"/>
      <c r="H78" s="389"/>
      <c r="I78" s="377" t="s">
        <v>667</v>
      </c>
      <c r="J78" s="321"/>
      <c r="L78" s="212">
        <v>0</v>
      </c>
      <c r="M78" s="402">
        <v>0</v>
      </c>
      <c r="N78" s="321"/>
      <c r="O78" s="212">
        <v>0</v>
      </c>
      <c r="P78" s="402">
        <v>0</v>
      </c>
      <c r="Q78" s="321"/>
      <c r="R78" s="402">
        <v>0</v>
      </c>
      <c r="S78" s="320"/>
      <c r="T78" s="321"/>
      <c r="U78" s="212">
        <v>0</v>
      </c>
      <c r="V78" s="212">
        <v>0</v>
      </c>
      <c r="W78" s="212">
        <v>0</v>
      </c>
      <c r="X78" s="212">
        <v>0</v>
      </c>
      <c r="Y78" s="212">
        <v>0</v>
      </c>
      <c r="Z78" s="212">
        <v>0</v>
      </c>
      <c r="AA78" s="212">
        <v>0</v>
      </c>
      <c r="AB78" s="212">
        <v>4</v>
      </c>
      <c r="AC78" s="212">
        <v>4</v>
      </c>
    </row>
    <row r="79" spans="1:29" ht="14.25">
      <c r="A79" s="384"/>
      <c r="B79" s="387"/>
      <c r="C79" s="317"/>
      <c r="D79" s="318"/>
      <c r="E79" s="380" t="s">
        <v>441</v>
      </c>
      <c r="F79" s="320"/>
      <c r="G79" s="320"/>
      <c r="H79" s="320"/>
      <c r="I79" s="320"/>
      <c r="J79" s="321"/>
      <c r="L79" s="213">
        <v>0</v>
      </c>
      <c r="M79" s="403">
        <v>0</v>
      </c>
      <c r="N79" s="321"/>
      <c r="O79" s="213">
        <v>0</v>
      </c>
      <c r="P79" s="403">
        <v>0</v>
      </c>
      <c r="Q79" s="321"/>
      <c r="R79" s="403">
        <v>0</v>
      </c>
      <c r="S79" s="320"/>
      <c r="T79" s="321"/>
      <c r="U79" s="213">
        <v>0</v>
      </c>
      <c r="V79" s="213">
        <v>0</v>
      </c>
      <c r="W79" s="213">
        <v>0</v>
      </c>
      <c r="X79" s="213">
        <v>0</v>
      </c>
      <c r="Y79" s="213">
        <v>0</v>
      </c>
      <c r="Z79" s="213">
        <v>0</v>
      </c>
      <c r="AA79" s="213">
        <v>0</v>
      </c>
      <c r="AB79" s="213">
        <v>4642323</v>
      </c>
      <c r="AC79" s="213">
        <v>4642323</v>
      </c>
    </row>
    <row r="80" spans="1:29" ht="25.5">
      <c r="A80" s="391" t="s">
        <v>434</v>
      </c>
      <c r="B80" s="320"/>
      <c r="C80" s="320"/>
      <c r="D80" s="320"/>
      <c r="E80" s="320"/>
      <c r="F80" s="320"/>
      <c r="G80" s="320"/>
      <c r="H80" s="320"/>
      <c r="I80" s="320"/>
      <c r="J80" s="321"/>
      <c r="L80" s="214">
        <v>4208086.36</v>
      </c>
      <c r="M80" s="392">
        <v>2000</v>
      </c>
      <c r="N80" s="321"/>
      <c r="O80" s="214">
        <v>1319565</v>
      </c>
      <c r="P80" s="392">
        <v>91031</v>
      </c>
      <c r="Q80" s="321"/>
      <c r="R80" s="392">
        <v>1793383.18</v>
      </c>
      <c r="S80" s="320"/>
      <c r="T80" s="321"/>
      <c r="U80" s="214">
        <v>752981.98</v>
      </c>
      <c r="V80" s="214">
        <v>241000</v>
      </c>
      <c r="W80" s="214">
        <v>110000</v>
      </c>
      <c r="X80" s="214">
        <v>1483305</v>
      </c>
      <c r="Y80" s="214">
        <v>497</v>
      </c>
      <c r="Z80" s="214">
        <v>23750</v>
      </c>
      <c r="AA80" s="214">
        <v>2073300</v>
      </c>
      <c r="AB80" s="214">
        <v>4642323</v>
      </c>
      <c r="AC80" s="214">
        <v>16741222.52</v>
      </c>
    </row>
    <row r="81" ht="409.5" customHeight="1" hidden="1"/>
  </sheetData>
  <sheetProtection/>
  <mergeCells count="358">
    <mergeCell ref="M76:N76"/>
    <mergeCell ref="P76:Q76"/>
    <mergeCell ref="R76:T76"/>
    <mergeCell ref="M77:N77"/>
    <mergeCell ref="P77:Q77"/>
    <mergeCell ref="R77:T77"/>
    <mergeCell ref="M74:N74"/>
    <mergeCell ref="P74:Q74"/>
    <mergeCell ref="R74:T74"/>
    <mergeCell ref="M73:N73"/>
    <mergeCell ref="P73:Q73"/>
    <mergeCell ref="M75:N75"/>
    <mergeCell ref="P75:Q75"/>
    <mergeCell ref="R75:T75"/>
    <mergeCell ref="R35:T35"/>
    <mergeCell ref="M72:N72"/>
    <mergeCell ref="P72:Q72"/>
    <mergeCell ref="R72:T72"/>
    <mergeCell ref="M64:N64"/>
    <mergeCell ref="P64:Q64"/>
    <mergeCell ref="M54:N54"/>
    <mergeCell ref="P54:Q54"/>
    <mergeCell ref="R54:T54"/>
    <mergeCell ref="M52:N52"/>
    <mergeCell ref="M34:N34"/>
    <mergeCell ref="F40:H40"/>
    <mergeCell ref="F49:H49"/>
    <mergeCell ref="A1:S1"/>
    <mergeCell ref="V6:W7"/>
    <mergeCell ref="X6:X7"/>
    <mergeCell ref="P34:Q34"/>
    <mergeCell ref="R34:T34"/>
    <mergeCell ref="M35:N35"/>
    <mergeCell ref="P35:Q35"/>
    <mergeCell ref="R31:T31"/>
    <mergeCell ref="M32:N32"/>
    <mergeCell ref="P32:Q32"/>
    <mergeCell ref="R32:T32"/>
    <mergeCell ref="M31:N31"/>
    <mergeCell ref="P31:Q31"/>
    <mergeCell ref="P28:Q28"/>
    <mergeCell ref="R28:T28"/>
    <mergeCell ref="R29:T29"/>
    <mergeCell ref="M29:N29"/>
    <mergeCell ref="P29:Q29"/>
    <mergeCell ref="R19:T19"/>
    <mergeCell ref="M27:N27"/>
    <mergeCell ref="P52:Q52"/>
    <mergeCell ref="R47:T47"/>
    <mergeCell ref="M53:N53"/>
    <mergeCell ref="P53:Q53"/>
    <mergeCell ref="R53:T53"/>
    <mergeCell ref="I16:J16"/>
    <mergeCell ref="M17:N17"/>
    <mergeCell ref="P17:Q17"/>
    <mergeCell ref="R17:T17"/>
    <mergeCell ref="M18:N18"/>
    <mergeCell ref="M13:N13"/>
    <mergeCell ref="P13:Q13"/>
    <mergeCell ref="R13:T13"/>
    <mergeCell ref="M14:N14"/>
    <mergeCell ref="P14:Q14"/>
    <mergeCell ref="R14:T14"/>
    <mergeCell ref="M15:N15"/>
    <mergeCell ref="P15:Q15"/>
    <mergeCell ref="R15:T15"/>
    <mergeCell ref="M16:N16"/>
    <mergeCell ref="P16:Q16"/>
    <mergeCell ref="R16:T16"/>
    <mergeCell ref="P18:Q18"/>
    <mergeCell ref="R18:T18"/>
    <mergeCell ref="P20:Q20"/>
    <mergeCell ref="R20:T20"/>
    <mergeCell ref="M21:N21"/>
    <mergeCell ref="P21:Q21"/>
    <mergeCell ref="R21:T21"/>
    <mergeCell ref="M20:N20"/>
    <mergeCell ref="M19:N19"/>
    <mergeCell ref="P19:Q19"/>
    <mergeCell ref="M40:N40"/>
    <mergeCell ref="P40:Q40"/>
    <mergeCell ref="R40:T40"/>
    <mergeCell ref="M24:N24"/>
    <mergeCell ref="P24:Q24"/>
    <mergeCell ref="R24:T24"/>
    <mergeCell ref="P25:Q25"/>
    <mergeCell ref="M30:N30"/>
    <mergeCell ref="P30:Q30"/>
    <mergeCell ref="R30:T30"/>
    <mergeCell ref="F44:H44"/>
    <mergeCell ref="R41:T41"/>
    <mergeCell ref="M42:N42"/>
    <mergeCell ref="P42:Q42"/>
    <mergeCell ref="R42:T42"/>
    <mergeCell ref="M43:N43"/>
    <mergeCell ref="P43:Q43"/>
    <mergeCell ref="R43:T43"/>
    <mergeCell ref="M41:N41"/>
    <mergeCell ref="P41:Q41"/>
    <mergeCell ref="M44:N44"/>
    <mergeCell ref="P44:Q44"/>
    <mergeCell ref="R44:T44"/>
    <mergeCell ref="M45:N45"/>
    <mergeCell ref="P45:Q45"/>
    <mergeCell ref="R45:T45"/>
    <mergeCell ref="M46:N46"/>
    <mergeCell ref="P46:Q46"/>
    <mergeCell ref="R46:T46"/>
    <mergeCell ref="M47:N47"/>
    <mergeCell ref="P47:Q47"/>
    <mergeCell ref="I48:J48"/>
    <mergeCell ref="R51:T51"/>
    <mergeCell ref="M48:N48"/>
    <mergeCell ref="P48:Q48"/>
    <mergeCell ref="R48:T48"/>
    <mergeCell ref="M49:N49"/>
    <mergeCell ref="P49:Q49"/>
    <mergeCell ref="R49:T49"/>
    <mergeCell ref="E57:J57"/>
    <mergeCell ref="M55:N55"/>
    <mergeCell ref="P55:Q55"/>
    <mergeCell ref="R55:T55"/>
    <mergeCell ref="R52:T52"/>
    <mergeCell ref="M50:N50"/>
    <mergeCell ref="P50:Q50"/>
    <mergeCell ref="R50:T50"/>
    <mergeCell ref="M51:N51"/>
    <mergeCell ref="P51:Q51"/>
    <mergeCell ref="P59:Q59"/>
    <mergeCell ref="R59:T59"/>
    <mergeCell ref="M56:N56"/>
    <mergeCell ref="P56:Q56"/>
    <mergeCell ref="R56:T56"/>
    <mergeCell ref="M57:N57"/>
    <mergeCell ref="P57:Q57"/>
    <mergeCell ref="R57:T57"/>
    <mergeCell ref="R78:T78"/>
    <mergeCell ref="R63:T63"/>
    <mergeCell ref="R64:T64"/>
    <mergeCell ref="M60:N60"/>
    <mergeCell ref="P60:Q60"/>
    <mergeCell ref="R60:T60"/>
    <mergeCell ref="M61:N61"/>
    <mergeCell ref="P61:Q61"/>
    <mergeCell ref="R61:T61"/>
    <mergeCell ref="R73:T73"/>
    <mergeCell ref="M79:N79"/>
    <mergeCell ref="P79:Q79"/>
    <mergeCell ref="R79:T79"/>
    <mergeCell ref="M26:N26"/>
    <mergeCell ref="M25:N25"/>
    <mergeCell ref="M62:N62"/>
    <mergeCell ref="P62:Q62"/>
    <mergeCell ref="R62:T62"/>
    <mergeCell ref="M78:N78"/>
    <mergeCell ref="P78:Q78"/>
    <mergeCell ref="F24:H24"/>
    <mergeCell ref="M38:N38"/>
    <mergeCell ref="P38:Q38"/>
    <mergeCell ref="R38:T38"/>
    <mergeCell ref="R25:T25"/>
    <mergeCell ref="R36:T36"/>
    <mergeCell ref="P26:Q26"/>
    <mergeCell ref="R26:T26"/>
    <mergeCell ref="M33:N33"/>
    <mergeCell ref="I28:J28"/>
    <mergeCell ref="P27:Q27"/>
    <mergeCell ref="P33:Q33"/>
    <mergeCell ref="R27:T27"/>
    <mergeCell ref="M22:N22"/>
    <mergeCell ref="M23:N23"/>
    <mergeCell ref="P23:Q23"/>
    <mergeCell ref="R23:T23"/>
    <mergeCell ref="P22:Q22"/>
    <mergeCell ref="R22:T22"/>
    <mergeCell ref="M28:N28"/>
    <mergeCell ref="M63:N63"/>
    <mergeCell ref="P63:Q63"/>
    <mergeCell ref="R39:T39"/>
    <mergeCell ref="M37:N37"/>
    <mergeCell ref="P37:Q37"/>
    <mergeCell ref="R37:T37"/>
    <mergeCell ref="M58:N58"/>
    <mergeCell ref="P58:Q58"/>
    <mergeCell ref="R58:T58"/>
    <mergeCell ref="M59:N59"/>
    <mergeCell ref="A2:S2"/>
    <mergeCell ref="A3:S3"/>
    <mergeCell ref="L6:O7"/>
    <mergeCell ref="P6:Q7"/>
    <mergeCell ref="R6:U7"/>
    <mergeCell ref="M39:N39"/>
    <mergeCell ref="P39:Q39"/>
    <mergeCell ref="M36:N36"/>
    <mergeCell ref="P36:Q36"/>
    <mergeCell ref="R33:T33"/>
    <mergeCell ref="AB6:AB7"/>
    <mergeCell ref="AC6:AC11"/>
    <mergeCell ref="L8:O8"/>
    <mergeCell ref="P8:Q8"/>
    <mergeCell ref="R8:U8"/>
    <mergeCell ref="V8:W8"/>
    <mergeCell ref="Y8:Z8"/>
    <mergeCell ref="L9:L10"/>
    <mergeCell ref="M9:N10"/>
    <mergeCell ref="Y6:Z7"/>
    <mergeCell ref="W9:W10"/>
    <mergeCell ref="AA6:AA7"/>
    <mergeCell ref="X9:X10"/>
    <mergeCell ref="Y9:Y10"/>
    <mergeCell ref="Z9:Z10"/>
    <mergeCell ref="AA9:AA10"/>
    <mergeCell ref="AB9:AB10"/>
    <mergeCell ref="A10:C11"/>
    <mergeCell ref="M11:N11"/>
    <mergeCell ref="P11:Q11"/>
    <mergeCell ref="R11:T11"/>
    <mergeCell ref="O9:O10"/>
    <mergeCell ref="P9:Q10"/>
    <mergeCell ref="R9:T10"/>
    <mergeCell ref="U9:U10"/>
    <mergeCell ref="V9:V10"/>
    <mergeCell ref="A13:A19"/>
    <mergeCell ref="B13:B19"/>
    <mergeCell ref="C13:D19"/>
    <mergeCell ref="F13:H13"/>
    <mergeCell ref="I13:J13"/>
    <mergeCell ref="F14:H14"/>
    <mergeCell ref="I14:J14"/>
    <mergeCell ref="F15:H15"/>
    <mergeCell ref="I15:J15"/>
    <mergeCell ref="F16:H16"/>
    <mergeCell ref="F17:H17"/>
    <mergeCell ref="I17:J17"/>
    <mergeCell ref="F18:H18"/>
    <mergeCell ref="I18:J18"/>
    <mergeCell ref="E19:J19"/>
    <mergeCell ref="A20:A26"/>
    <mergeCell ref="B20:B26"/>
    <mergeCell ref="C20:D26"/>
    <mergeCell ref="F20:H20"/>
    <mergeCell ref="I20:J20"/>
    <mergeCell ref="F21:H21"/>
    <mergeCell ref="I21:J21"/>
    <mergeCell ref="F22:H22"/>
    <mergeCell ref="I22:J22"/>
    <mergeCell ref="F23:H23"/>
    <mergeCell ref="I23:J23"/>
    <mergeCell ref="I24:J24"/>
    <mergeCell ref="F25:H25"/>
    <mergeCell ref="I25:J25"/>
    <mergeCell ref="E26:J26"/>
    <mergeCell ref="A27:A31"/>
    <mergeCell ref="B27:B31"/>
    <mergeCell ref="C27:D31"/>
    <mergeCell ref="F27:H27"/>
    <mergeCell ref="I27:J27"/>
    <mergeCell ref="F28:H28"/>
    <mergeCell ref="F29:H29"/>
    <mergeCell ref="I29:J29"/>
    <mergeCell ref="F30:H30"/>
    <mergeCell ref="I30:J30"/>
    <mergeCell ref="E31:J31"/>
    <mergeCell ref="A32:A36"/>
    <mergeCell ref="B32:B36"/>
    <mergeCell ref="C32:D36"/>
    <mergeCell ref="F32:H32"/>
    <mergeCell ref="I32:J32"/>
    <mergeCell ref="F33:H33"/>
    <mergeCell ref="I33:J33"/>
    <mergeCell ref="F34:H34"/>
    <mergeCell ref="I34:J34"/>
    <mergeCell ref="F35:H35"/>
    <mergeCell ref="I35:J35"/>
    <mergeCell ref="E36:J36"/>
    <mergeCell ref="A37:A45"/>
    <mergeCell ref="B37:B45"/>
    <mergeCell ref="C37:D45"/>
    <mergeCell ref="F37:H37"/>
    <mergeCell ref="I37:J37"/>
    <mergeCell ref="F38:H38"/>
    <mergeCell ref="I38:J38"/>
    <mergeCell ref="F39:H39"/>
    <mergeCell ref="I39:J39"/>
    <mergeCell ref="I40:J40"/>
    <mergeCell ref="F41:H41"/>
    <mergeCell ref="I41:J41"/>
    <mergeCell ref="F42:H42"/>
    <mergeCell ref="I42:J42"/>
    <mergeCell ref="F43:H43"/>
    <mergeCell ref="I43:J43"/>
    <mergeCell ref="I44:J44"/>
    <mergeCell ref="E45:J45"/>
    <mergeCell ref="A46:A51"/>
    <mergeCell ref="B46:B51"/>
    <mergeCell ref="C46:D51"/>
    <mergeCell ref="F46:H46"/>
    <mergeCell ref="I46:J46"/>
    <mergeCell ref="F47:H47"/>
    <mergeCell ref="I47:J47"/>
    <mergeCell ref="F48:H48"/>
    <mergeCell ref="I49:J49"/>
    <mergeCell ref="F50:H50"/>
    <mergeCell ref="I50:J50"/>
    <mergeCell ref="E51:J51"/>
    <mergeCell ref="A52:A57"/>
    <mergeCell ref="B52:B57"/>
    <mergeCell ref="C52:D57"/>
    <mergeCell ref="F52:H52"/>
    <mergeCell ref="I52:J52"/>
    <mergeCell ref="F53:H53"/>
    <mergeCell ref="I53:J53"/>
    <mergeCell ref="F54:H54"/>
    <mergeCell ref="I54:J54"/>
    <mergeCell ref="F55:H55"/>
    <mergeCell ref="I55:J55"/>
    <mergeCell ref="F56:H56"/>
    <mergeCell ref="I56:J56"/>
    <mergeCell ref="I63:J63"/>
    <mergeCell ref="E64:J64"/>
    <mergeCell ref="A58:A60"/>
    <mergeCell ref="B58:B60"/>
    <mergeCell ref="C58:D60"/>
    <mergeCell ref="F58:H58"/>
    <mergeCell ref="I58:J58"/>
    <mergeCell ref="F59:H59"/>
    <mergeCell ref="I59:J59"/>
    <mergeCell ref="E60:J60"/>
    <mergeCell ref="I74:J74"/>
    <mergeCell ref="F75:H75"/>
    <mergeCell ref="A61:A64"/>
    <mergeCell ref="B61:B64"/>
    <mergeCell ref="C61:D64"/>
    <mergeCell ref="F61:H61"/>
    <mergeCell ref="I61:J61"/>
    <mergeCell ref="F62:H62"/>
    <mergeCell ref="I62:J62"/>
    <mergeCell ref="F63:H63"/>
    <mergeCell ref="F78:H78"/>
    <mergeCell ref="I78:J78"/>
    <mergeCell ref="A72:A79"/>
    <mergeCell ref="B72:B79"/>
    <mergeCell ref="C72:D79"/>
    <mergeCell ref="F72:H72"/>
    <mergeCell ref="I72:J72"/>
    <mergeCell ref="F73:H73"/>
    <mergeCell ref="I73:J73"/>
    <mergeCell ref="F74:H74"/>
    <mergeCell ref="E79:J79"/>
    <mergeCell ref="A80:J80"/>
    <mergeCell ref="M80:N80"/>
    <mergeCell ref="P80:Q80"/>
    <mergeCell ref="R80:T80"/>
    <mergeCell ref="I75:J75"/>
    <mergeCell ref="F76:H76"/>
    <mergeCell ref="I76:J76"/>
    <mergeCell ref="F77:H77"/>
    <mergeCell ref="I77:J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1.00390625" style="139" customWidth="1"/>
    <col min="2" max="2" width="7.7109375" style="139" customWidth="1"/>
    <col min="3" max="3" width="3.57421875" style="139" customWidth="1"/>
    <col min="4" max="4" width="9.28125" style="139" customWidth="1"/>
    <col min="5" max="5" width="13.7109375" style="139" customWidth="1"/>
    <col min="6" max="6" width="0.42578125" style="139" customWidth="1"/>
    <col min="7" max="7" width="0.13671875" style="139" hidden="1" customWidth="1"/>
    <col min="8" max="8" width="0.5625" style="139" hidden="1" customWidth="1"/>
    <col min="9" max="11" width="13.140625" style="139" customWidth="1"/>
    <col min="12" max="12" width="0.13671875" style="139" customWidth="1"/>
    <col min="13" max="13" width="13.140625" style="139" customWidth="1"/>
    <col min="14" max="14" width="13.57421875" style="139" customWidth="1"/>
    <col min="15" max="15" width="0.13671875" style="139" hidden="1" customWidth="1"/>
    <col min="16" max="16" width="13.7109375" style="139" customWidth="1"/>
    <col min="17" max="17" width="0.13671875" style="139" hidden="1" customWidth="1"/>
    <col min="18" max="18" width="9.8515625" style="139" hidden="1" customWidth="1"/>
    <col min="19" max="26" width="14.7109375" style="139" customWidth="1"/>
    <col min="27" max="27" width="0" style="139" hidden="1" customWidth="1"/>
    <col min="28" max="16384" width="9.140625" style="139" customWidth="1"/>
  </cols>
  <sheetData>
    <row r="1" spans="1:17" ht="18" customHeight="1">
      <c r="A1" s="364" t="s">
        <v>35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7" ht="18" customHeight="1">
      <c r="A2" s="364" t="s">
        <v>462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17" ht="18" customHeight="1">
      <c r="A3" s="365" t="s">
        <v>773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</row>
    <row r="4" ht="409.5" customHeight="1" hidden="1"/>
    <row r="5" spans="1:26" ht="25.5" customHeight="1">
      <c r="A5" s="140"/>
      <c r="B5" s="218"/>
      <c r="C5" s="218"/>
      <c r="D5" s="218"/>
      <c r="E5" s="218"/>
      <c r="F5" s="218"/>
      <c r="G5" s="218"/>
      <c r="H5" s="142"/>
      <c r="I5" s="433" t="s">
        <v>363</v>
      </c>
      <c r="J5" s="446"/>
      <c r="K5" s="446"/>
      <c r="L5" s="434"/>
      <c r="M5" s="219" t="s">
        <v>364</v>
      </c>
      <c r="N5" s="433" t="s">
        <v>365</v>
      </c>
      <c r="O5" s="446"/>
      <c r="P5" s="446"/>
      <c r="Q5" s="446"/>
      <c r="R5" s="434"/>
      <c r="S5" s="433" t="s">
        <v>366</v>
      </c>
      <c r="T5" s="434"/>
      <c r="U5" s="219" t="s">
        <v>367</v>
      </c>
      <c r="V5" s="433" t="s">
        <v>368</v>
      </c>
      <c r="W5" s="434"/>
      <c r="X5" s="219" t="s">
        <v>437</v>
      </c>
      <c r="Y5" s="219" t="s">
        <v>369</v>
      </c>
      <c r="Z5" s="435" t="s">
        <v>463</v>
      </c>
    </row>
    <row r="6" spans="1:26" ht="14.25">
      <c r="A6" s="221"/>
      <c r="B6" s="220"/>
      <c r="C6" s="220"/>
      <c r="D6" s="220"/>
      <c r="E6" s="220"/>
      <c r="F6" s="220"/>
      <c r="G6" s="220"/>
      <c r="H6" s="216"/>
      <c r="I6" s="437" t="s">
        <v>370</v>
      </c>
      <c r="J6" s="438"/>
      <c r="K6" s="438"/>
      <c r="L6" s="439"/>
      <c r="M6" s="449" t="s">
        <v>371</v>
      </c>
      <c r="N6" s="437" t="s">
        <v>372</v>
      </c>
      <c r="O6" s="438"/>
      <c r="P6" s="438"/>
      <c r="Q6" s="438"/>
      <c r="R6" s="439"/>
      <c r="S6" s="437" t="s">
        <v>373</v>
      </c>
      <c r="T6" s="439"/>
      <c r="U6" s="449" t="s">
        <v>374</v>
      </c>
      <c r="V6" s="437" t="s">
        <v>375</v>
      </c>
      <c r="W6" s="439"/>
      <c r="X6" s="449" t="s">
        <v>438</v>
      </c>
      <c r="Y6" s="449" t="s">
        <v>376</v>
      </c>
      <c r="Z6" s="447"/>
    </row>
    <row r="7" spans="1:26" ht="14.25">
      <c r="A7" s="221"/>
      <c r="B7" s="220"/>
      <c r="C7" s="220"/>
      <c r="D7" s="220"/>
      <c r="E7" s="456" t="s">
        <v>377</v>
      </c>
      <c r="F7" s="456"/>
      <c r="G7" s="456"/>
      <c r="H7" s="216"/>
      <c r="I7" s="443"/>
      <c r="J7" s="444"/>
      <c r="K7" s="444"/>
      <c r="L7" s="445"/>
      <c r="M7" s="448"/>
      <c r="N7" s="443"/>
      <c r="O7" s="444"/>
      <c r="P7" s="444"/>
      <c r="Q7" s="444"/>
      <c r="R7" s="445"/>
      <c r="S7" s="443"/>
      <c r="T7" s="445"/>
      <c r="U7" s="448"/>
      <c r="V7" s="443"/>
      <c r="W7" s="445"/>
      <c r="X7" s="448"/>
      <c r="Y7" s="448"/>
      <c r="Z7" s="447"/>
    </row>
    <row r="8" spans="1:26" ht="14.25" customHeight="1">
      <c r="A8" s="221"/>
      <c r="B8" s="220"/>
      <c r="C8" s="220"/>
      <c r="D8" s="220"/>
      <c r="E8" s="456"/>
      <c r="F8" s="456"/>
      <c r="G8" s="456"/>
      <c r="H8" s="216"/>
      <c r="I8" s="435" t="s">
        <v>378</v>
      </c>
      <c r="J8" s="435" t="s">
        <v>444</v>
      </c>
      <c r="K8" s="450" t="s">
        <v>379</v>
      </c>
      <c r="L8" s="452"/>
      <c r="M8" s="435" t="s">
        <v>380</v>
      </c>
      <c r="N8" s="450" t="s">
        <v>381</v>
      </c>
      <c r="O8" s="452"/>
      <c r="P8" s="450" t="s">
        <v>382</v>
      </c>
      <c r="Q8" s="451"/>
      <c r="R8" s="452"/>
      <c r="S8" s="435" t="s">
        <v>383</v>
      </c>
      <c r="T8" s="435" t="s">
        <v>445</v>
      </c>
      <c r="U8" s="435" t="s">
        <v>384</v>
      </c>
      <c r="V8" s="435" t="s">
        <v>446</v>
      </c>
      <c r="W8" s="435" t="s">
        <v>385</v>
      </c>
      <c r="X8" s="435" t="s">
        <v>439</v>
      </c>
      <c r="Y8" s="435" t="s">
        <v>334</v>
      </c>
      <c r="Z8" s="447"/>
    </row>
    <row r="9" spans="1:26" ht="31.5" customHeight="1">
      <c r="A9" s="221"/>
      <c r="B9" s="220"/>
      <c r="C9" s="220"/>
      <c r="D9" s="220"/>
      <c r="E9" s="220"/>
      <c r="F9" s="220"/>
      <c r="G9" s="220"/>
      <c r="H9" s="216"/>
      <c r="I9" s="436"/>
      <c r="J9" s="436"/>
      <c r="K9" s="453"/>
      <c r="L9" s="455"/>
      <c r="M9" s="436"/>
      <c r="N9" s="453"/>
      <c r="O9" s="455"/>
      <c r="P9" s="453"/>
      <c r="Q9" s="454"/>
      <c r="R9" s="455"/>
      <c r="S9" s="436"/>
      <c r="T9" s="436"/>
      <c r="U9" s="436"/>
      <c r="V9" s="436"/>
      <c r="W9" s="436"/>
      <c r="X9" s="436"/>
      <c r="Y9" s="436"/>
      <c r="Z9" s="447"/>
    </row>
    <row r="10" spans="1:26" ht="8.25" customHeight="1" hidden="1">
      <c r="A10" s="221"/>
      <c r="B10" s="220"/>
      <c r="C10" s="220"/>
      <c r="D10" s="220"/>
      <c r="E10" s="220"/>
      <c r="F10" s="220"/>
      <c r="G10" s="220"/>
      <c r="H10" s="216"/>
      <c r="I10" s="449" t="s">
        <v>387</v>
      </c>
      <c r="J10" s="449" t="s">
        <v>447</v>
      </c>
      <c r="K10" s="437" t="s">
        <v>388</v>
      </c>
      <c r="L10" s="439"/>
      <c r="M10" s="449" t="s">
        <v>389</v>
      </c>
      <c r="N10" s="437" t="s">
        <v>390</v>
      </c>
      <c r="O10" s="439"/>
      <c r="P10" s="437" t="s">
        <v>391</v>
      </c>
      <c r="Q10" s="438"/>
      <c r="R10" s="439"/>
      <c r="S10" s="449" t="s">
        <v>392</v>
      </c>
      <c r="T10" s="449" t="s">
        <v>448</v>
      </c>
      <c r="U10" s="449" t="s">
        <v>393</v>
      </c>
      <c r="V10" s="449" t="s">
        <v>449</v>
      </c>
      <c r="W10" s="449" t="s">
        <v>394</v>
      </c>
      <c r="X10" s="449" t="s">
        <v>440</v>
      </c>
      <c r="Y10" s="449" t="s">
        <v>395</v>
      </c>
      <c r="Z10" s="447"/>
    </row>
    <row r="11" spans="1:26" ht="22.5" customHeight="1">
      <c r="A11" s="457" t="s">
        <v>386</v>
      </c>
      <c r="B11" s="458"/>
      <c r="C11" s="220"/>
      <c r="D11" s="220"/>
      <c r="E11" s="220"/>
      <c r="F11" s="220"/>
      <c r="G11" s="220"/>
      <c r="H11" s="216"/>
      <c r="I11" s="447"/>
      <c r="J11" s="447"/>
      <c r="K11" s="440"/>
      <c r="L11" s="442"/>
      <c r="M11" s="447"/>
      <c r="N11" s="440"/>
      <c r="O11" s="442"/>
      <c r="P11" s="440"/>
      <c r="Q11" s="441"/>
      <c r="R11" s="442"/>
      <c r="S11" s="447"/>
      <c r="T11" s="447"/>
      <c r="U11" s="447"/>
      <c r="V11" s="447"/>
      <c r="W11" s="447"/>
      <c r="X11" s="447"/>
      <c r="Y11" s="447"/>
      <c r="Z11" s="447"/>
    </row>
    <row r="12" spans="1:26" ht="6.75" customHeight="1">
      <c r="A12" s="222"/>
      <c r="B12" s="223"/>
      <c r="C12" s="223"/>
      <c r="D12" s="223"/>
      <c r="E12" s="223"/>
      <c r="F12" s="223"/>
      <c r="G12" s="223"/>
      <c r="H12" s="143"/>
      <c r="I12" s="448"/>
      <c r="J12" s="448"/>
      <c r="K12" s="443"/>
      <c r="L12" s="445"/>
      <c r="M12" s="448"/>
      <c r="N12" s="443"/>
      <c r="O12" s="445"/>
      <c r="P12" s="443"/>
      <c r="Q12" s="444"/>
      <c r="R12" s="445"/>
      <c r="S12" s="448"/>
      <c r="T12" s="448"/>
      <c r="U12" s="448"/>
      <c r="V12" s="448"/>
      <c r="W12" s="448"/>
      <c r="X12" s="448"/>
      <c r="Y12" s="448"/>
      <c r="Z12" s="448"/>
    </row>
    <row r="13" spans="1:26" ht="14.25" customHeight="1">
      <c r="A13" s="424" t="s">
        <v>334</v>
      </c>
      <c r="B13" s="427" t="s">
        <v>397</v>
      </c>
      <c r="C13" s="428"/>
      <c r="D13" s="385" t="s">
        <v>396</v>
      </c>
      <c r="E13" s="419"/>
      <c r="F13" s="419"/>
      <c r="G13" s="419"/>
      <c r="H13" s="420"/>
      <c r="I13" s="226">
        <v>0</v>
      </c>
      <c r="J13" s="226">
        <v>0</v>
      </c>
      <c r="K13" s="410">
        <v>0</v>
      </c>
      <c r="L13" s="411"/>
      <c r="M13" s="226">
        <v>0</v>
      </c>
      <c r="N13" s="410">
        <v>0</v>
      </c>
      <c r="O13" s="411"/>
      <c r="P13" s="410">
        <v>0</v>
      </c>
      <c r="Q13" s="412"/>
      <c r="R13" s="411"/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226">
        <v>42936</v>
      </c>
      <c r="Z13" s="226">
        <v>42936</v>
      </c>
    </row>
    <row r="14" spans="1:26" ht="14.25" customHeight="1">
      <c r="A14" s="425"/>
      <c r="B14" s="429"/>
      <c r="C14" s="430"/>
      <c r="D14" s="385" t="s">
        <v>398</v>
      </c>
      <c r="E14" s="419"/>
      <c r="F14" s="419"/>
      <c r="G14" s="419"/>
      <c r="H14" s="420"/>
      <c r="I14" s="226">
        <v>0</v>
      </c>
      <c r="J14" s="226">
        <v>0</v>
      </c>
      <c r="K14" s="410">
        <v>0</v>
      </c>
      <c r="L14" s="411"/>
      <c r="M14" s="226">
        <v>0</v>
      </c>
      <c r="N14" s="410">
        <v>0</v>
      </c>
      <c r="O14" s="411"/>
      <c r="P14" s="410">
        <v>0</v>
      </c>
      <c r="Q14" s="412"/>
      <c r="R14" s="411"/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3256000</v>
      </c>
      <c r="Z14" s="226">
        <v>3256000</v>
      </c>
    </row>
    <row r="15" spans="1:26" ht="14.25" customHeight="1">
      <c r="A15" s="425"/>
      <c r="B15" s="429"/>
      <c r="C15" s="430"/>
      <c r="D15" s="385" t="s">
        <v>399</v>
      </c>
      <c r="E15" s="419"/>
      <c r="F15" s="419"/>
      <c r="G15" s="419"/>
      <c r="H15" s="420"/>
      <c r="I15" s="226">
        <v>0</v>
      </c>
      <c r="J15" s="226">
        <v>0</v>
      </c>
      <c r="K15" s="410">
        <v>0</v>
      </c>
      <c r="L15" s="411"/>
      <c r="M15" s="226">
        <v>0</v>
      </c>
      <c r="N15" s="410">
        <v>0</v>
      </c>
      <c r="O15" s="411"/>
      <c r="P15" s="410">
        <v>0</v>
      </c>
      <c r="Q15" s="412"/>
      <c r="R15" s="411"/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1180000</v>
      </c>
      <c r="Z15" s="226">
        <v>1180000</v>
      </c>
    </row>
    <row r="16" spans="1:26" ht="14.25" customHeight="1">
      <c r="A16" s="425"/>
      <c r="B16" s="429"/>
      <c r="C16" s="430"/>
      <c r="D16" s="385" t="s">
        <v>400</v>
      </c>
      <c r="E16" s="419"/>
      <c r="F16" s="419"/>
      <c r="G16" s="419"/>
      <c r="H16" s="420"/>
      <c r="I16" s="226">
        <v>0</v>
      </c>
      <c r="J16" s="226">
        <v>0</v>
      </c>
      <c r="K16" s="410">
        <v>0</v>
      </c>
      <c r="L16" s="411"/>
      <c r="M16" s="226">
        <v>0</v>
      </c>
      <c r="N16" s="410">
        <v>0</v>
      </c>
      <c r="O16" s="411"/>
      <c r="P16" s="410">
        <v>0</v>
      </c>
      <c r="Q16" s="412"/>
      <c r="R16" s="411"/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0</v>
      </c>
      <c r="Y16" s="226">
        <v>10500</v>
      </c>
      <c r="Z16" s="226">
        <v>10500</v>
      </c>
    </row>
    <row r="17" spans="1:26" ht="14.25">
      <c r="A17" s="425"/>
      <c r="B17" s="429"/>
      <c r="C17" s="430"/>
      <c r="D17" s="385" t="s">
        <v>401</v>
      </c>
      <c r="E17" s="419"/>
      <c r="F17" s="419"/>
      <c r="G17" s="419"/>
      <c r="H17" s="420"/>
      <c r="I17" s="226">
        <v>0</v>
      </c>
      <c r="J17" s="226">
        <v>0</v>
      </c>
      <c r="K17" s="410">
        <v>0</v>
      </c>
      <c r="L17" s="411"/>
      <c r="M17" s="226">
        <v>0</v>
      </c>
      <c r="N17" s="410">
        <v>0</v>
      </c>
      <c r="O17" s="411"/>
      <c r="P17" s="410">
        <v>0</v>
      </c>
      <c r="Q17" s="412"/>
      <c r="R17" s="411"/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132883</v>
      </c>
      <c r="Z17" s="226">
        <v>132883</v>
      </c>
    </row>
    <row r="18" spans="1:26" ht="14.25" customHeight="1">
      <c r="A18" s="425"/>
      <c r="B18" s="429"/>
      <c r="C18" s="430"/>
      <c r="D18" s="385" t="s">
        <v>402</v>
      </c>
      <c r="E18" s="419"/>
      <c r="F18" s="419"/>
      <c r="G18" s="419"/>
      <c r="H18" s="420"/>
      <c r="I18" s="226">
        <v>0</v>
      </c>
      <c r="J18" s="226">
        <v>0</v>
      </c>
      <c r="K18" s="410">
        <v>0</v>
      </c>
      <c r="L18" s="411"/>
      <c r="M18" s="226">
        <v>0</v>
      </c>
      <c r="N18" s="410">
        <v>0</v>
      </c>
      <c r="O18" s="411"/>
      <c r="P18" s="410">
        <v>0</v>
      </c>
      <c r="Q18" s="412"/>
      <c r="R18" s="411"/>
      <c r="S18" s="226">
        <v>0</v>
      </c>
      <c r="T18" s="226">
        <v>0</v>
      </c>
      <c r="U18" s="226">
        <v>0</v>
      </c>
      <c r="V18" s="226">
        <v>0</v>
      </c>
      <c r="W18" s="226">
        <v>0</v>
      </c>
      <c r="X18" s="226">
        <v>0</v>
      </c>
      <c r="Y18" s="226">
        <v>20000</v>
      </c>
      <c r="Z18" s="226">
        <v>20000</v>
      </c>
    </row>
    <row r="19" spans="1:26" ht="14.25" customHeight="1">
      <c r="A19" s="425"/>
      <c r="B19" s="429"/>
      <c r="C19" s="430"/>
      <c r="D19" s="385" t="s">
        <v>403</v>
      </c>
      <c r="E19" s="419"/>
      <c r="F19" s="419"/>
      <c r="G19" s="419"/>
      <c r="H19" s="420"/>
      <c r="I19" s="226">
        <v>0</v>
      </c>
      <c r="J19" s="226">
        <v>0</v>
      </c>
      <c r="K19" s="410">
        <v>0</v>
      </c>
      <c r="L19" s="411"/>
      <c r="M19" s="226">
        <v>0</v>
      </c>
      <c r="N19" s="410">
        <v>0</v>
      </c>
      <c r="O19" s="411"/>
      <c r="P19" s="410">
        <v>0</v>
      </c>
      <c r="Q19" s="412"/>
      <c r="R19" s="411"/>
      <c r="S19" s="226">
        <v>0</v>
      </c>
      <c r="T19" s="226">
        <v>0</v>
      </c>
      <c r="U19" s="226">
        <v>0</v>
      </c>
      <c r="V19" s="226">
        <v>0</v>
      </c>
      <c r="W19" s="226">
        <v>0</v>
      </c>
      <c r="X19" s="226">
        <v>0</v>
      </c>
      <c r="Y19" s="226">
        <v>4</v>
      </c>
      <c r="Z19" s="226">
        <v>4</v>
      </c>
    </row>
    <row r="20" spans="1:26" ht="14.25" customHeight="1">
      <c r="A20" s="425"/>
      <c r="B20" s="431"/>
      <c r="C20" s="432"/>
      <c r="D20" s="413" t="s">
        <v>464</v>
      </c>
      <c r="E20" s="414"/>
      <c r="F20" s="414"/>
      <c r="G20" s="414"/>
      <c r="H20" s="415"/>
      <c r="I20" s="224">
        <v>0</v>
      </c>
      <c r="J20" s="224">
        <v>0</v>
      </c>
      <c r="K20" s="416">
        <v>0</v>
      </c>
      <c r="L20" s="417"/>
      <c r="M20" s="224">
        <v>0</v>
      </c>
      <c r="N20" s="416">
        <v>0</v>
      </c>
      <c r="O20" s="417"/>
      <c r="P20" s="416">
        <v>0</v>
      </c>
      <c r="Q20" s="418"/>
      <c r="R20" s="417"/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4642323</v>
      </c>
      <c r="Z20" s="224">
        <v>4642323</v>
      </c>
    </row>
    <row r="21" spans="1:26" ht="14.25" customHeight="1">
      <c r="A21" s="426"/>
      <c r="B21" s="421" t="s">
        <v>465</v>
      </c>
      <c r="C21" s="422"/>
      <c r="D21" s="422"/>
      <c r="E21" s="422"/>
      <c r="F21" s="422"/>
      <c r="G21" s="422"/>
      <c r="H21" s="423"/>
      <c r="I21" s="225">
        <v>0</v>
      </c>
      <c r="J21" s="225">
        <v>0</v>
      </c>
      <c r="K21" s="404">
        <v>0</v>
      </c>
      <c r="L21" s="405"/>
      <c r="M21" s="225">
        <v>0</v>
      </c>
      <c r="N21" s="404">
        <v>0</v>
      </c>
      <c r="O21" s="405"/>
      <c r="P21" s="404">
        <v>0</v>
      </c>
      <c r="Q21" s="406"/>
      <c r="R21" s="405"/>
      <c r="S21" s="225">
        <v>0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4642323</v>
      </c>
      <c r="Z21" s="225">
        <v>4642323</v>
      </c>
    </row>
    <row r="22" spans="1:26" ht="14.25" customHeight="1">
      <c r="A22" s="424" t="s">
        <v>336</v>
      </c>
      <c r="B22" s="427" t="s">
        <v>397</v>
      </c>
      <c r="C22" s="428"/>
      <c r="D22" s="385" t="s">
        <v>404</v>
      </c>
      <c r="E22" s="419"/>
      <c r="F22" s="419"/>
      <c r="G22" s="419"/>
      <c r="H22" s="420"/>
      <c r="I22" s="226">
        <v>215120</v>
      </c>
      <c r="J22" s="226">
        <v>0</v>
      </c>
      <c r="K22" s="410">
        <v>0</v>
      </c>
      <c r="L22" s="411"/>
      <c r="M22" s="226">
        <v>0</v>
      </c>
      <c r="N22" s="410">
        <v>0</v>
      </c>
      <c r="O22" s="411"/>
      <c r="P22" s="410">
        <v>0</v>
      </c>
      <c r="Q22" s="412"/>
      <c r="R22" s="411"/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0</v>
      </c>
      <c r="Z22" s="226">
        <v>215120</v>
      </c>
    </row>
    <row r="23" spans="1:26" ht="14.25" customHeight="1">
      <c r="A23" s="425"/>
      <c r="B23" s="429"/>
      <c r="C23" s="430"/>
      <c r="D23" s="385" t="s">
        <v>405</v>
      </c>
      <c r="E23" s="419"/>
      <c r="F23" s="419"/>
      <c r="G23" s="419"/>
      <c r="H23" s="420"/>
      <c r="I23" s="226">
        <v>17550</v>
      </c>
      <c r="J23" s="226">
        <v>0</v>
      </c>
      <c r="K23" s="410">
        <v>0</v>
      </c>
      <c r="L23" s="411"/>
      <c r="M23" s="226">
        <v>0</v>
      </c>
      <c r="N23" s="410">
        <v>0</v>
      </c>
      <c r="O23" s="411"/>
      <c r="P23" s="410">
        <v>0</v>
      </c>
      <c r="Q23" s="412"/>
      <c r="R23" s="411"/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6">
        <v>17550</v>
      </c>
    </row>
    <row r="24" spans="1:26" ht="14.25" customHeight="1">
      <c r="A24" s="425"/>
      <c r="B24" s="429"/>
      <c r="C24" s="430"/>
      <c r="D24" s="385" t="s">
        <v>406</v>
      </c>
      <c r="E24" s="419"/>
      <c r="F24" s="419"/>
      <c r="G24" s="419"/>
      <c r="H24" s="420"/>
      <c r="I24" s="226">
        <v>17550</v>
      </c>
      <c r="J24" s="226">
        <v>0</v>
      </c>
      <c r="K24" s="410">
        <v>0</v>
      </c>
      <c r="L24" s="411"/>
      <c r="M24" s="226">
        <v>0</v>
      </c>
      <c r="N24" s="410">
        <v>0</v>
      </c>
      <c r="O24" s="411"/>
      <c r="P24" s="410">
        <v>0</v>
      </c>
      <c r="Q24" s="412"/>
      <c r="R24" s="411"/>
      <c r="S24" s="226">
        <v>0</v>
      </c>
      <c r="T24" s="226">
        <v>0</v>
      </c>
      <c r="U24" s="226">
        <v>0</v>
      </c>
      <c r="V24" s="226">
        <v>0</v>
      </c>
      <c r="W24" s="226">
        <v>0</v>
      </c>
      <c r="X24" s="226">
        <v>0</v>
      </c>
      <c r="Y24" s="226">
        <v>0</v>
      </c>
      <c r="Z24" s="226">
        <v>17550</v>
      </c>
    </row>
    <row r="25" spans="1:26" ht="14.25" customHeight="1">
      <c r="A25" s="425"/>
      <c r="B25" s="429"/>
      <c r="C25" s="430"/>
      <c r="D25" s="385" t="s">
        <v>407</v>
      </c>
      <c r="E25" s="419"/>
      <c r="F25" s="419"/>
      <c r="G25" s="419"/>
      <c r="H25" s="420"/>
      <c r="I25" s="226">
        <v>36000</v>
      </c>
      <c r="J25" s="226">
        <v>0</v>
      </c>
      <c r="K25" s="410">
        <v>0</v>
      </c>
      <c r="L25" s="411"/>
      <c r="M25" s="226">
        <v>0</v>
      </c>
      <c r="N25" s="410">
        <v>0</v>
      </c>
      <c r="O25" s="411"/>
      <c r="P25" s="410">
        <v>0</v>
      </c>
      <c r="Q25" s="412"/>
      <c r="R25" s="411"/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26">
        <v>36000</v>
      </c>
    </row>
    <row r="26" spans="1:26" ht="14.25" customHeight="1">
      <c r="A26" s="425"/>
      <c r="B26" s="429"/>
      <c r="C26" s="430"/>
      <c r="D26" s="385" t="s">
        <v>408</v>
      </c>
      <c r="E26" s="419"/>
      <c r="F26" s="419"/>
      <c r="G26" s="419"/>
      <c r="H26" s="420"/>
      <c r="I26" s="226">
        <v>887790</v>
      </c>
      <c r="J26" s="226">
        <v>0</v>
      </c>
      <c r="K26" s="410">
        <v>0</v>
      </c>
      <c r="L26" s="411"/>
      <c r="M26" s="226">
        <v>0</v>
      </c>
      <c r="N26" s="410">
        <v>0</v>
      </c>
      <c r="O26" s="411"/>
      <c r="P26" s="410">
        <v>0</v>
      </c>
      <c r="Q26" s="412"/>
      <c r="R26" s="411"/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0</v>
      </c>
      <c r="Z26" s="226">
        <v>887790</v>
      </c>
    </row>
    <row r="27" spans="1:26" ht="14.25" customHeight="1">
      <c r="A27" s="425"/>
      <c r="B27" s="429"/>
      <c r="C27" s="430"/>
      <c r="D27" s="385" t="s">
        <v>409</v>
      </c>
      <c r="E27" s="419"/>
      <c r="F27" s="419"/>
      <c r="G27" s="419"/>
      <c r="H27" s="420"/>
      <c r="I27" s="226">
        <v>36000</v>
      </c>
      <c r="J27" s="226">
        <v>0</v>
      </c>
      <c r="K27" s="410">
        <v>0</v>
      </c>
      <c r="L27" s="411"/>
      <c r="M27" s="226">
        <v>0</v>
      </c>
      <c r="N27" s="410">
        <v>0</v>
      </c>
      <c r="O27" s="411"/>
      <c r="P27" s="410">
        <v>0</v>
      </c>
      <c r="Q27" s="412"/>
      <c r="R27" s="411"/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26">
        <v>36000</v>
      </c>
    </row>
    <row r="28" spans="1:26" ht="14.25" customHeight="1">
      <c r="A28" s="425"/>
      <c r="B28" s="431"/>
      <c r="C28" s="432"/>
      <c r="D28" s="413" t="s">
        <v>464</v>
      </c>
      <c r="E28" s="414"/>
      <c r="F28" s="414"/>
      <c r="G28" s="414"/>
      <c r="H28" s="415"/>
      <c r="I28" s="224">
        <v>1210010</v>
      </c>
      <c r="J28" s="224">
        <v>0</v>
      </c>
      <c r="K28" s="416">
        <v>0</v>
      </c>
      <c r="L28" s="417"/>
      <c r="M28" s="224">
        <v>0</v>
      </c>
      <c r="N28" s="416">
        <v>0</v>
      </c>
      <c r="O28" s="417"/>
      <c r="P28" s="416">
        <v>0</v>
      </c>
      <c r="Q28" s="418"/>
      <c r="R28" s="417"/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1210010</v>
      </c>
    </row>
    <row r="29" spans="1:26" ht="14.25" customHeight="1">
      <c r="A29" s="426"/>
      <c r="B29" s="421" t="s">
        <v>465</v>
      </c>
      <c r="C29" s="422"/>
      <c r="D29" s="422"/>
      <c r="E29" s="422"/>
      <c r="F29" s="422"/>
      <c r="G29" s="422"/>
      <c r="H29" s="423"/>
      <c r="I29" s="225">
        <v>1210010</v>
      </c>
      <c r="J29" s="225">
        <v>0</v>
      </c>
      <c r="K29" s="404">
        <v>0</v>
      </c>
      <c r="L29" s="405"/>
      <c r="M29" s="225">
        <v>0</v>
      </c>
      <c r="N29" s="404">
        <v>0</v>
      </c>
      <c r="O29" s="405"/>
      <c r="P29" s="404">
        <v>0</v>
      </c>
      <c r="Q29" s="406"/>
      <c r="R29" s="405"/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1210010</v>
      </c>
    </row>
    <row r="30" spans="1:26" ht="14.25" customHeight="1">
      <c r="A30" s="231"/>
      <c r="B30" s="232"/>
      <c r="C30" s="233"/>
      <c r="D30" s="234"/>
      <c r="E30" s="234"/>
      <c r="F30" s="234"/>
      <c r="G30" s="234"/>
      <c r="H30" s="235"/>
      <c r="I30" s="225"/>
      <c r="J30" s="225"/>
      <c r="K30" s="236"/>
      <c r="L30" s="237"/>
      <c r="M30" s="225"/>
      <c r="N30" s="236"/>
      <c r="O30" s="237"/>
      <c r="P30" s="236"/>
      <c r="Q30" s="238"/>
      <c r="R30" s="237"/>
      <c r="S30" s="225"/>
      <c r="T30" s="225"/>
      <c r="U30" s="225"/>
      <c r="V30" s="225"/>
      <c r="W30" s="225"/>
      <c r="X30" s="225"/>
      <c r="Y30" s="225"/>
      <c r="Z30" s="225"/>
    </row>
    <row r="31" spans="1:26" ht="14.25" customHeight="1">
      <c r="A31" s="231"/>
      <c r="B31" s="232"/>
      <c r="C31" s="233"/>
      <c r="D31" s="234"/>
      <c r="E31" s="234"/>
      <c r="F31" s="234"/>
      <c r="G31" s="234"/>
      <c r="H31" s="235"/>
      <c r="I31" s="225"/>
      <c r="J31" s="225"/>
      <c r="K31" s="236"/>
      <c r="L31" s="237"/>
      <c r="M31" s="225"/>
      <c r="N31" s="236"/>
      <c r="O31" s="237"/>
      <c r="P31" s="236"/>
      <c r="Q31" s="238"/>
      <c r="R31" s="237"/>
      <c r="S31" s="225"/>
      <c r="T31" s="225"/>
      <c r="U31" s="225"/>
      <c r="V31" s="225"/>
      <c r="W31" s="225"/>
      <c r="X31" s="225"/>
      <c r="Y31" s="225"/>
      <c r="Z31" s="225"/>
    </row>
    <row r="32" spans="1:26" ht="14.25" customHeight="1">
      <c r="A32" s="231"/>
      <c r="B32" s="232"/>
      <c r="C32" s="233"/>
      <c r="D32" s="234"/>
      <c r="E32" s="234"/>
      <c r="F32" s="234"/>
      <c r="G32" s="234"/>
      <c r="H32" s="235"/>
      <c r="I32" s="225"/>
      <c r="J32" s="225"/>
      <c r="K32" s="236"/>
      <c r="L32" s="237"/>
      <c r="M32" s="225"/>
      <c r="N32" s="236"/>
      <c r="O32" s="237"/>
      <c r="P32" s="236"/>
      <c r="Q32" s="238"/>
      <c r="R32" s="237"/>
      <c r="S32" s="225"/>
      <c r="T32" s="225"/>
      <c r="U32" s="225"/>
      <c r="V32" s="225"/>
      <c r="W32" s="225"/>
      <c r="X32" s="225"/>
      <c r="Y32" s="225"/>
      <c r="Z32" s="225"/>
    </row>
    <row r="33" spans="1:26" ht="14.25" customHeight="1">
      <c r="A33" s="231"/>
      <c r="B33" s="232"/>
      <c r="C33" s="233"/>
      <c r="D33" s="234"/>
      <c r="E33" s="234"/>
      <c r="F33" s="234"/>
      <c r="G33" s="234"/>
      <c r="H33" s="235"/>
      <c r="I33" s="225"/>
      <c r="J33" s="225"/>
      <c r="K33" s="236"/>
      <c r="L33" s="237"/>
      <c r="M33" s="225"/>
      <c r="N33" s="236"/>
      <c r="O33" s="237"/>
      <c r="P33" s="236"/>
      <c r="Q33" s="238"/>
      <c r="R33" s="237"/>
      <c r="S33" s="225"/>
      <c r="T33" s="225"/>
      <c r="U33" s="225"/>
      <c r="V33" s="225"/>
      <c r="W33" s="225"/>
      <c r="X33" s="225"/>
      <c r="Y33" s="225"/>
      <c r="Z33" s="225"/>
    </row>
    <row r="34" spans="1:26" ht="14.25" customHeight="1">
      <c r="A34" s="231"/>
      <c r="B34" s="232"/>
      <c r="C34" s="233"/>
      <c r="D34" s="234"/>
      <c r="E34" s="234"/>
      <c r="F34" s="234"/>
      <c r="G34" s="234"/>
      <c r="H34" s="235"/>
      <c r="I34" s="225"/>
      <c r="J34" s="225"/>
      <c r="K34" s="236"/>
      <c r="L34" s="237"/>
      <c r="M34" s="225"/>
      <c r="N34" s="236"/>
      <c r="O34" s="237"/>
      <c r="P34" s="236"/>
      <c r="Q34" s="238"/>
      <c r="R34" s="237"/>
      <c r="S34" s="225"/>
      <c r="T34" s="225"/>
      <c r="U34" s="225"/>
      <c r="V34" s="225"/>
      <c r="W34" s="225"/>
      <c r="X34" s="225"/>
      <c r="Y34" s="225"/>
      <c r="Z34" s="225"/>
    </row>
    <row r="35" spans="1:26" ht="14.25" customHeight="1">
      <c r="A35" s="424" t="s">
        <v>338</v>
      </c>
      <c r="B35" s="427" t="s">
        <v>397</v>
      </c>
      <c r="C35" s="428"/>
      <c r="D35" s="385" t="s">
        <v>410</v>
      </c>
      <c r="E35" s="419"/>
      <c r="F35" s="419"/>
      <c r="G35" s="419"/>
      <c r="H35" s="420"/>
      <c r="I35" s="226">
        <v>970025</v>
      </c>
      <c r="J35" s="226">
        <v>0</v>
      </c>
      <c r="K35" s="410">
        <v>741492</v>
      </c>
      <c r="L35" s="411"/>
      <c r="M35" s="226">
        <v>0</v>
      </c>
      <c r="N35" s="410">
        <v>381190</v>
      </c>
      <c r="O35" s="411"/>
      <c r="P35" s="410">
        <v>0</v>
      </c>
      <c r="Q35" s="412"/>
      <c r="R35" s="411"/>
      <c r="S35" s="226">
        <v>140000</v>
      </c>
      <c r="T35" s="226">
        <v>0</v>
      </c>
      <c r="U35" s="226">
        <v>327890</v>
      </c>
      <c r="V35" s="226">
        <v>0</v>
      </c>
      <c r="W35" s="226">
        <v>0</v>
      </c>
      <c r="X35" s="226">
        <v>0</v>
      </c>
      <c r="Y35" s="226">
        <v>0</v>
      </c>
      <c r="Z35" s="226">
        <v>2560597</v>
      </c>
    </row>
    <row r="36" spans="1:26" ht="14.25" customHeight="1">
      <c r="A36" s="425"/>
      <c r="B36" s="429"/>
      <c r="C36" s="430"/>
      <c r="D36" s="385" t="s">
        <v>411</v>
      </c>
      <c r="E36" s="419"/>
      <c r="F36" s="419"/>
      <c r="G36" s="419"/>
      <c r="H36" s="420"/>
      <c r="I36" s="226">
        <v>0</v>
      </c>
      <c r="J36" s="226">
        <v>0</v>
      </c>
      <c r="K36" s="410">
        <v>0</v>
      </c>
      <c r="L36" s="411"/>
      <c r="M36" s="226">
        <v>0</v>
      </c>
      <c r="N36" s="410">
        <v>0</v>
      </c>
      <c r="O36" s="411"/>
      <c r="P36" s="410">
        <v>0</v>
      </c>
      <c r="Q36" s="412"/>
      <c r="R36" s="411"/>
      <c r="S36" s="226">
        <v>0</v>
      </c>
      <c r="T36" s="226">
        <v>0</v>
      </c>
      <c r="U36" s="226">
        <v>4795</v>
      </c>
      <c r="V36" s="226">
        <v>0</v>
      </c>
      <c r="W36" s="226">
        <v>0</v>
      </c>
      <c r="X36" s="226">
        <v>0</v>
      </c>
      <c r="Y36" s="226">
        <v>0</v>
      </c>
      <c r="Z36" s="226">
        <v>4795</v>
      </c>
    </row>
    <row r="37" spans="1:26" ht="14.25" customHeight="1">
      <c r="A37" s="425"/>
      <c r="B37" s="429"/>
      <c r="C37" s="430"/>
      <c r="D37" s="385" t="s">
        <v>412</v>
      </c>
      <c r="E37" s="419"/>
      <c r="F37" s="419"/>
      <c r="G37" s="419"/>
      <c r="H37" s="420"/>
      <c r="I37" s="226">
        <v>87500</v>
      </c>
      <c r="J37" s="226">
        <v>0</v>
      </c>
      <c r="K37" s="410">
        <v>17500</v>
      </c>
      <c r="L37" s="411"/>
      <c r="M37" s="226">
        <v>0</v>
      </c>
      <c r="N37" s="410">
        <v>17500</v>
      </c>
      <c r="O37" s="411"/>
      <c r="P37" s="410">
        <v>0</v>
      </c>
      <c r="Q37" s="412"/>
      <c r="R37" s="411"/>
      <c r="S37" s="226">
        <v>42000</v>
      </c>
      <c r="T37" s="226">
        <v>0</v>
      </c>
      <c r="U37" s="226">
        <v>17500</v>
      </c>
      <c r="V37" s="226">
        <v>0</v>
      </c>
      <c r="W37" s="226">
        <v>0</v>
      </c>
      <c r="X37" s="226">
        <v>0</v>
      </c>
      <c r="Y37" s="226">
        <v>0</v>
      </c>
      <c r="Z37" s="226">
        <v>182000</v>
      </c>
    </row>
    <row r="38" spans="1:26" ht="14.25" customHeight="1">
      <c r="A38" s="425"/>
      <c r="B38" s="429"/>
      <c r="C38" s="430"/>
      <c r="D38" s="385" t="s">
        <v>413</v>
      </c>
      <c r="E38" s="419"/>
      <c r="F38" s="419"/>
      <c r="G38" s="419"/>
      <c r="H38" s="420"/>
      <c r="I38" s="226">
        <v>76354</v>
      </c>
      <c r="J38" s="226">
        <v>0</v>
      </c>
      <c r="K38" s="410">
        <v>0</v>
      </c>
      <c r="L38" s="411"/>
      <c r="M38" s="226">
        <v>0</v>
      </c>
      <c r="N38" s="410">
        <v>0</v>
      </c>
      <c r="O38" s="411"/>
      <c r="P38" s="410">
        <v>0</v>
      </c>
      <c r="Q38" s="412"/>
      <c r="R38" s="411"/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26">
        <v>76354</v>
      </c>
    </row>
    <row r="39" spans="1:26" ht="14.25" customHeight="1">
      <c r="A39" s="425"/>
      <c r="B39" s="429"/>
      <c r="C39" s="430"/>
      <c r="D39" s="385" t="s">
        <v>414</v>
      </c>
      <c r="E39" s="419"/>
      <c r="F39" s="419"/>
      <c r="G39" s="419"/>
      <c r="H39" s="420"/>
      <c r="I39" s="226">
        <v>151670</v>
      </c>
      <c r="J39" s="226">
        <v>0</v>
      </c>
      <c r="K39" s="410">
        <v>200420</v>
      </c>
      <c r="L39" s="411"/>
      <c r="M39" s="226">
        <v>0</v>
      </c>
      <c r="N39" s="410">
        <v>171000</v>
      </c>
      <c r="O39" s="411"/>
      <c r="P39" s="410">
        <v>0</v>
      </c>
      <c r="Q39" s="412"/>
      <c r="R39" s="411"/>
      <c r="S39" s="226">
        <v>45000</v>
      </c>
      <c r="T39" s="226">
        <v>0</v>
      </c>
      <c r="U39" s="226">
        <v>97570</v>
      </c>
      <c r="V39" s="226">
        <v>0</v>
      </c>
      <c r="W39" s="226">
        <v>0</v>
      </c>
      <c r="X39" s="226">
        <v>0</v>
      </c>
      <c r="Y39" s="226">
        <v>0</v>
      </c>
      <c r="Z39" s="226">
        <v>665660</v>
      </c>
    </row>
    <row r="40" spans="1:26" ht="14.25" customHeight="1">
      <c r="A40" s="425"/>
      <c r="B40" s="429"/>
      <c r="C40" s="430"/>
      <c r="D40" s="385" t="s">
        <v>415</v>
      </c>
      <c r="E40" s="419"/>
      <c r="F40" s="419"/>
      <c r="G40" s="419"/>
      <c r="H40" s="420"/>
      <c r="I40" s="226">
        <v>28745</v>
      </c>
      <c r="J40" s="226">
        <v>0</v>
      </c>
      <c r="K40" s="410">
        <v>1586</v>
      </c>
      <c r="L40" s="411"/>
      <c r="M40" s="226">
        <v>0</v>
      </c>
      <c r="N40" s="410">
        <v>15000</v>
      </c>
      <c r="O40" s="411"/>
      <c r="P40" s="410">
        <v>0</v>
      </c>
      <c r="Q40" s="412"/>
      <c r="R40" s="411"/>
      <c r="S40" s="226">
        <v>5000</v>
      </c>
      <c r="T40" s="226">
        <v>0</v>
      </c>
      <c r="U40" s="226">
        <v>15000</v>
      </c>
      <c r="V40" s="226">
        <v>0</v>
      </c>
      <c r="W40" s="226">
        <v>0</v>
      </c>
      <c r="X40" s="226">
        <v>0</v>
      </c>
      <c r="Y40" s="226">
        <v>0</v>
      </c>
      <c r="Z40" s="226">
        <v>65331</v>
      </c>
    </row>
    <row r="41" spans="1:26" ht="14.25" customHeight="1">
      <c r="A41" s="425"/>
      <c r="B41" s="431"/>
      <c r="C41" s="432"/>
      <c r="D41" s="413" t="s">
        <v>464</v>
      </c>
      <c r="E41" s="414"/>
      <c r="F41" s="414"/>
      <c r="G41" s="414"/>
      <c r="H41" s="415"/>
      <c r="I41" s="224">
        <v>1314294</v>
      </c>
      <c r="J41" s="224">
        <v>0</v>
      </c>
      <c r="K41" s="416">
        <v>960998</v>
      </c>
      <c r="L41" s="417"/>
      <c r="M41" s="224">
        <v>0</v>
      </c>
      <c r="N41" s="416">
        <v>584690</v>
      </c>
      <c r="O41" s="417"/>
      <c r="P41" s="416">
        <v>0</v>
      </c>
      <c r="Q41" s="418"/>
      <c r="R41" s="417"/>
      <c r="S41" s="224">
        <v>232000</v>
      </c>
      <c r="T41" s="224">
        <v>0</v>
      </c>
      <c r="U41" s="224">
        <v>462755</v>
      </c>
      <c r="V41" s="224">
        <v>0</v>
      </c>
      <c r="W41" s="224">
        <v>0</v>
      </c>
      <c r="X41" s="224">
        <v>0</v>
      </c>
      <c r="Y41" s="224">
        <v>0</v>
      </c>
      <c r="Z41" s="224">
        <v>3554737</v>
      </c>
    </row>
    <row r="42" spans="1:26" ht="14.25" customHeight="1">
      <c r="A42" s="426"/>
      <c r="B42" s="421" t="s">
        <v>465</v>
      </c>
      <c r="C42" s="422"/>
      <c r="D42" s="422"/>
      <c r="E42" s="422"/>
      <c r="F42" s="422"/>
      <c r="G42" s="422"/>
      <c r="H42" s="423"/>
      <c r="I42" s="225">
        <v>1314294</v>
      </c>
      <c r="J42" s="225">
        <v>0</v>
      </c>
      <c r="K42" s="404">
        <v>960998</v>
      </c>
      <c r="L42" s="405"/>
      <c r="M42" s="225">
        <v>0</v>
      </c>
      <c r="N42" s="404">
        <v>584690</v>
      </c>
      <c r="O42" s="405"/>
      <c r="P42" s="404">
        <v>0</v>
      </c>
      <c r="Q42" s="406"/>
      <c r="R42" s="405"/>
      <c r="S42" s="225">
        <v>232000</v>
      </c>
      <c r="T42" s="225">
        <v>0</v>
      </c>
      <c r="U42" s="225">
        <v>462755</v>
      </c>
      <c r="V42" s="225">
        <v>0</v>
      </c>
      <c r="W42" s="225">
        <v>0</v>
      </c>
      <c r="X42" s="225">
        <v>0</v>
      </c>
      <c r="Y42" s="225">
        <v>0</v>
      </c>
      <c r="Z42" s="225">
        <v>3554737</v>
      </c>
    </row>
    <row r="43" spans="1:26" ht="14.25" customHeight="1">
      <c r="A43" s="424" t="s">
        <v>340</v>
      </c>
      <c r="B43" s="427" t="s">
        <v>397</v>
      </c>
      <c r="C43" s="428"/>
      <c r="D43" s="385" t="s">
        <v>450</v>
      </c>
      <c r="E43" s="419"/>
      <c r="F43" s="419"/>
      <c r="G43" s="419"/>
      <c r="H43" s="420"/>
      <c r="I43" s="226">
        <v>220000</v>
      </c>
      <c r="J43" s="226">
        <v>0</v>
      </c>
      <c r="K43" s="410">
        <v>135000</v>
      </c>
      <c r="L43" s="411"/>
      <c r="M43" s="226">
        <v>0</v>
      </c>
      <c r="N43" s="410">
        <v>85750</v>
      </c>
      <c r="O43" s="411"/>
      <c r="P43" s="410">
        <v>0</v>
      </c>
      <c r="Q43" s="412"/>
      <c r="R43" s="411"/>
      <c r="S43" s="226">
        <v>9000</v>
      </c>
      <c r="T43" s="226">
        <v>0</v>
      </c>
      <c r="U43" s="226">
        <v>317600</v>
      </c>
      <c r="V43" s="226">
        <v>0</v>
      </c>
      <c r="W43" s="226">
        <v>0</v>
      </c>
      <c r="X43" s="226">
        <v>0</v>
      </c>
      <c r="Y43" s="226">
        <v>0</v>
      </c>
      <c r="Z43" s="226">
        <v>767350</v>
      </c>
    </row>
    <row r="44" spans="1:26" ht="14.25" customHeight="1">
      <c r="A44" s="425"/>
      <c r="B44" s="429"/>
      <c r="C44" s="430"/>
      <c r="D44" s="385" t="s">
        <v>451</v>
      </c>
      <c r="E44" s="419"/>
      <c r="F44" s="419"/>
      <c r="G44" s="419"/>
      <c r="H44" s="420"/>
      <c r="I44" s="226">
        <v>15000</v>
      </c>
      <c r="J44" s="226">
        <v>0</v>
      </c>
      <c r="K44" s="410">
        <v>10000</v>
      </c>
      <c r="L44" s="411"/>
      <c r="M44" s="226">
        <v>0</v>
      </c>
      <c r="N44" s="410">
        <v>5000</v>
      </c>
      <c r="O44" s="411"/>
      <c r="P44" s="410">
        <v>0</v>
      </c>
      <c r="Q44" s="412"/>
      <c r="R44" s="411"/>
      <c r="S44" s="226">
        <v>0</v>
      </c>
      <c r="T44" s="226">
        <v>0</v>
      </c>
      <c r="U44" s="226">
        <v>5000</v>
      </c>
      <c r="V44" s="226">
        <v>0</v>
      </c>
      <c r="W44" s="226">
        <v>0</v>
      </c>
      <c r="X44" s="226">
        <v>0</v>
      </c>
      <c r="Y44" s="226">
        <v>0</v>
      </c>
      <c r="Z44" s="226">
        <v>35000</v>
      </c>
    </row>
    <row r="45" spans="1:26" ht="14.25">
      <c r="A45" s="425"/>
      <c r="B45" s="429"/>
      <c r="C45" s="430"/>
      <c r="D45" s="385" t="s">
        <v>416</v>
      </c>
      <c r="E45" s="419"/>
      <c r="F45" s="419"/>
      <c r="G45" s="419"/>
      <c r="H45" s="420"/>
      <c r="I45" s="226">
        <v>76000</v>
      </c>
      <c r="J45" s="226">
        <v>0</v>
      </c>
      <c r="K45" s="410">
        <v>19000</v>
      </c>
      <c r="L45" s="411"/>
      <c r="M45" s="226">
        <v>0</v>
      </c>
      <c r="N45" s="410">
        <v>15000</v>
      </c>
      <c r="O45" s="411"/>
      <c r="P45" s="410">
        <v>0</v>
      </c>
      <c r="Q45" s="412"/>
      <c r="R45" s="411"/>
      <c r="S45" s="226">
        <v>0</v>
      </c>
      <c r="T45" s="226">
        <v>0</v>
      </c>
      <c r="U45" s="226">
        <v>31500</v>
      </c>
      <c r="V45" s="226">
        <v>0</v>
      </c>
      <c r="W45" s="226">
        <v>0</v>
      </c>
      <c r="X45" s="226">
        <v>0</v>
      </c>
      <c r="Y45" s="226">
        <v>0</v>
      </c>
      <c r="Z45" s="226">
        <v>141500</v>
      </c>
    </row>
    <row r="46" spans="1:26" ht="14.25" customHeight="1">
      <c r="A46" s="425"/>
      <c r="B46" s="429"/>
      <c r="C46" s="430"/>
      <c r="D46" s="385" t="s">
        <v>417</v>
      </c>
      <c r="E46" s="419"/>
      <c r="F46" s="419"/>
      <c r="G46" s="419"/>
      <c r="H46" s="420"/>
      <c r="I46" s="226">
        <v>43111</v>
      </c>
      <c r="J46" s="226">
        <v>0</v>
      </c>
      <c r="K46" s="410">
        <v>3000</v>
      </c>
      <c r="L46" s="411"/>
      <c r="M46" s="226">
        <v>0</v>
      </c>
      <c r="N46" s="410">
        <v>0</v>
      </c>
      <c r="O46" s="411"/>
      <c r="P46" s="410">
        <v>4800</v>
      </c>
      <c r="Q46" s="412"/>
      <c r="R46" s="411"/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26">
        <v>50911</v>
      </c>
    </row>
    <row r="47" spans="1:26" ht="14.25" customHeight="1">
      <c r="A47" s="425"/>
      <c r="B47" s="431"/>
      <c r="C47" s="432"/>
      <c r="D47" s="413" t="s">
        <v>464</v>
      </c>
      <c r="E47" s="414"/>
      <c r="F47" s="414"/>
      <c r="G47" s="414"/>
      <c r="H47" s="415"/>
      <c r="I47" s="224">
        <v>354111</v>
      </c>
      <c r="J47" s="224">
        <v>0</v>
      </c>
      <c r="K47" s="416">
        <v>167000</v>
      </c>
      <c r="L47" s="417"/>
      <c r="M47" s="224">
        <v>0</v>
      </c>
      <c r="N47" s="416">
        <v>105750</v>
      </c>
      <c r="O47" s="417"/>
      <c r="P47" s="416">
        <v>4800</v>
      </c>
      <c r="Q47" s="418"/>
      <c r="R47" s="417"/>
      <c r="S47" s="224">
        <v>9000</v>
      </c>
      <c r="T47" s="224">
        <v>0</v>
      </c>
      <c r="U47" s="224">
        <v>354100</v>
      </c>
      <c r="V47" s="224">
        <v>0</v>
      </c>
      <c r="W47" s="224">
        <v>0</v>
      </c>
      <c r="X47" s="224">
        <v>0</v>
      </c>
      <c r="Y47" s="224">
        <v>0</v>
      </c>
      <c r="Z47" s="224">
        <v>994761</v>
      </c>
    </row>
    <row r="48" spans="1:26" ht="14.25" customHeight="1">
      <c r="A48" s="426"/>
      <c r="B48" s="421" t="s">
        <v>465</v>
      </c>
      <c r="C48" s="422"/>
      <c r="D48" s="422"/>
      <c r="E48" s="422"/>
      <c r="F48" s="422"/>
      <c r="G48" s="422"/>
      <c r="H48" s="423"/>
      <c r="I48" s="225">
        <v>354111</v>
      </c>
      <c r="J48" s="225">
        <v>0</v>
      </c>
      <c r="K48" s="404">
        <v>167000</v>
      </c>
      <c r="L48" s="405"/>
      <c r="M48" s="225">
        <v>0</v>
      </c>
      <c r="N48" s="404">
        <v>105750</v>
      </c>
      <c r="O48" s="405"/>
      <c r="P48" s="404">
        <v>4800</v>
      </c>
      <c r="Q48" s="406"/>
      <c r="R48" s="405"/>
      <c r="S48" s="225">
        <v>9000</v>
      </c>
      <c r="T48" s="225">
        <v>0</v>
      </c>
      <c r="U48" s="225">
        <v>354100</v>
      </c>
      <c r="V48" s="225">
        <v>0</v>
      </c>
      <c r="W48" s="225">
        <v>0</v>
      </c>
      <c r="X48" s="225">
        <v>0</v>
      </c>
      <c r="Y48" s="225">
        <v>0</v>
      </c>
      <c r="Z48" s="225">
        <v>994761</v>
      </c>
    </row>
    <row r="49" spans="1:26" ht="14.25" customHeight="1">
      <c r="A49" s="424" t="s">
        <v>342</v>
      </c>
      <c r="B49" s="427" t="s">
        <v>397</v>
      </c>
      <c r="C49" s="428"/>
      <c r="D49" s="385" t="s">
        <v>418</v>
      </c>
      <c r="E49" s="419"/>
      <c r="F49" s="419"/>
      <c r="G49" s="419"/>
      <c r="H49" s="420"/>
      <c r="I49" s="226">
        <v>88620</v>
      </c>
      <c r="J49" s="226">
        <v>0</v>
      </c>
      <c r="K49" s="410">
        <v>46600</v>
      </c>
      <c r="L49" s="411"/>
      <c r="M49" s="226">
        <v>0</v>
      </c>
      <c r="N49" s="410">
        <v>55200</v>
      </c>
      <c r="O49" s="411"/>
      <c r="P49" s="410">
        <v>0</v>
      </c>
      <c r="Q49" s="412"/>
      <c r="R49" s="411"/>
      <c r="S49" s="226">
        <v>0</v>
      </c>
      <c r="T49" s="226">
        <v>0</v>
      </c>
      <c r="U49" s="226">
        <v>100000</v>
      </c>
      <c r="V49" s="226">
        <v>0</v>
      </c>
      <c r="W49" s="226">
        <v>0</v>
      </c>
      <c r="X49" s="226">
        <v>0</v>
      </c>
      <c r="Y49" s="226">
        <v>0</v>
      </c>
      <c r="Z49" s="226">
        <v>290420</v>
      </c>
    </row>
    <row r="50" spans="1:26" ht="14.25" customHeight="1">
      <c r="A50" s="425"/>
      <c r="B50" s="429"/>
      <c r="C50" s="430"/>
      <c r="D50" s="385" t="s">
        <v>419</v>
      </c>
      <c r="E50" s="419"/>
      <c r="F50" s="419"/>
      <c r="G50" s="419"/>
      <c r="H50" s="420"/>
      <c r="I50" s="226">
        <v>55000</v>
      </c>
      <c r="J50" s="226">
        <v>0</v>
      </c>
      <c r="K50" s="410">
        <v>0</v>
      </c>
      <c r="L50" s="411"/>
      <c r="M50" s="226">
        <v>0</v>
      </c>
      <c r="N50" s="410">
        <v>0</v>
      </c>
      <c r="O50" s="411"/>
      <c r="P50" s="410">
        <v>0</v>
      </c>
      <c r="Q50" s="412"/>
      <c r="R50" s="411"/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26">
        <v>55000</v>
      </c>
    </row>
    <row r="51" spans="1:26" ht="14.25" customHeight="1">
      <c r="A51" s="425"/>
      <c r="B51" s="429"/>
      <c r="C51" s="430"/>
      <c r="D51" s="385" t="s">
        <v>420</v>
      </c>
      <c r="E51" s="419"/>
      <c r="F51" s="419"/>
      <c r="G51" s="419"/>
      <c r="H51" s="420"/>
      <c r="I51" s="226">
        <v>737470</v>
      </c>
      <c r="J51" s="226">
        <v>2000</v>
      </c>
      <c r="K51" s="410">
        <v>19884</v>
      </c>
      <c r="L51" s="411"/>
      <c r="M51" s="226">
        <v>91031</v>
      </c>
      <c r="N51" s="410">
        <v>31876</v>
      </c>
      <c r="O51" s="411"/>
      <c r="P51" s="410">
        <v>206507</v>
      </c>
      <c r="Q51" s="412"/>
      <c r="R51" s="411"/>
      <c r="S51" s="226">
        <v>0</v>
      </c>
      <c r="T51" s="226">
        <v>100000</v>
      </c>
      <c r="U51" s="226">
        <v>40000</v>
      </c>
      <c r="V51" s="226">
        <v>497</v>
      </c>
      <c r="W51" s="226">
        <v>3750</v>
      </c>
      <c r="X51" s="226">
        <v>0</v>
      </c>
      <c r="Y51" s="226">
        <v>0</v>
      </c>
      <c r="Z51" s="226">
        <v>1233015</v>
      </c>
    </row>
    <row r="52" spans="1:26" ht="14.25" customHeight="1">
      <c r="A52" s="425"/>
      <c r="B52" s="429"/>
      <c r="C52" s="430"/>
      <c r="D52" s="385" t="s">
        <v>421</v>
      </c>
      <c r="E52" s="419"/>
      <c r="F52" s="419"/>
      <c r="G52" s="419"/>
      <c r="H52" s="420"/>
      <c r="I52" s="226">
        <v>13966.93</v>
      </c>
      <c r="J52" s="226">
        <v>0</v>
      </c>
      <c r="K52" s="410">
        <v>27500</v>
      </c>
      <c r="L52" s="411"/>
      <c r="M52" s="226">
        <v>0</v>
      </c>
      <c r="N52" s="410">
        <v>13500</v>
      </c>
      <c r="O52" s="411"/>
      <c r="P52" s="410">
        <v>0</v>
      </c>
      <c r="Q52" s="412"/>
      <c r="R52" s="411"/>
      <c r="S52" s="226">
        <v>0</v>
      </c>
      <c r="T52" s="226">
        <v>10000</v>
      </c>
      <c r="U52" s="226">
        <v>20000</v>
      </c>
      <c r="V52" s="226">
        <v>0</v>
      </c>
      <c r="W52" s="226">
        <v>0</v>
      </c>
      <c r="X52" s="226">
        <v>0</v>
      </c>
      <c r="Y52" s="226">
        <v>0</v>
      </c>
      <c r="Z52" s="226">
        <v>84966.93</v>
      </c>
    </row>
    <row r="53" spans="1:26" ht="14.25" customHeight="1">
      <c r="A53" s="425"/>
      <c r="B53" s="431"/>
      <c r="C53" s="432"/>
      <c r="D53" s="413" t="s">
        <v>464</v>
      </c>
      <c r="E53" s="414"/>
      <c r="F53" s="414"/>
      <c r="G53" s="414"/>
      <c r="H53" s="415"/>
      <c r="I53" s="224">
        <v>895056.93</v>
      </c>
      <c r="J53" s="224">
        <v>2000</v>
      </c>
      <c r="K53" s="416">
        <v>93984</v>
      </c>
      <c r="L53" s="417"/>
      <c r="M53" s="224">
        <v>91031</v>
      </c>
      <c r="N53" s="416">
        <v>100576</v>
      </c>
      <c r="O53" s="417"/>
      <c r="P53" s="416">
        <v>206507</v>
      </c>
      <c r="Q53" s="418"/>
      <c r="R53" s="417"/>
      <c r="S53" s="224">
        <v>0</v>
      </c>
      <c r="T53" s="224">
        <v>110000</v>
      </c>
      <c r="U53" s="224">
        <v>160000</v>
      </c>
      <c r="V53" s="224">
        <v>497</v>
      </c>
      <c r="W53" s="224">
        <v>3750</v>
      </c>
      <c r="X53" s="224">
        <v>0</v>
      </c>
      <c r="Y53" s="224">
        <v>0</v>
      </c>
      <c r="Z53" s="224">
        <v>1663401.93</v>
      </c>
    </row>
    <row r="54" spans="1:26" ht="14.25" customHeight="1">
      <c r="A54" s="426"/>
      <c r="B54" s="421" t="s">
        <v>465</v>
      </c>
      <c r="C54" s="422"/>
      <c r="D54" s="422"/>
      <c r="E54" s="422"/>
      <c r="F54" s="422"/>
      <c r="G54" s="422"/>
      <c r="H54" s="423"/>
      <c r="I54" s="225">
        <v>895056.93</v>
      </c>
      <c r="J54" s="225">
        <v>2000</v>
      </c>
      <c r="K54" s="404">
        <v>93984</v>
      </c>
      <c r="L54" s="405"/>
      <c r="M54" s="225">
        <v>91031</v>
      </c>
      <c r="N54" s="404">
        <v>100576</v>
      </c>
      <c r="O54" s="405"/>
      <c r="P54" s="404">
        <v>206507</v>
      </c>
      <c r="Q54" s="406"/>
      <c r="R54" s="405"/>
      <c r="S54" s="225">
        <v>0</v>
      </c>
      <c r="T54" s="225">
        <v>110000</v>
      </c>
      <c r="U54" s="225">
        <v>160000</v>
      </c>
      <c r="V54" s="225">
        <v>497</v>
      </c>
      <c r="W54" s="225">
        <v>3750</v>
      </c>
      <c r="X54" s="225">
        <v>0</v>
      </c>
      <c r="Y54" s="225">
        <v>0</v>
      </c>
      <c r="Z54" s="225">
        <v>1663401.93</v>
      </c>
    </row>
    <row r="55" spans="1:26" ht="14.25" customHeight="1">
      <c r="A55" s="424" t="s">
        <v>344</v>
      </c>
      <c r="B55" s="427" t="s">
        <v>397</v>
      </c>
      <c r="C55" s="428"/>
      <c r="D55" s="385" t="s">
        <v>422</v>
      </c>
      <c r="E55" s="419"/>
      <c r="F55" s="419"/>
      <c r="G55" s="419"/>
      <c r="H55" s="420"/>
      <c r="I55" s="226">
        <v>0</v>
      </c>
      <c r="J55" s="226">
        <v>0</v>
      </c>
      <c r="K55" s="410">
        <v>24914</v>
      </c>
      <c r="L55" s="411"/>
      <c r="M55" s="226">
        <v>0</v>
      </c>
      <c r="N55" s="410">
        <v>36</v>
      </c>
      <c r="O55" s="411"/>
      <c r="P55" s="410">
        <v>0</v>
      </c>
      <c r="Q55" s="412"/>
      <c r="R55" s="411"/>
      <c r="S55" s="226">
        <v>0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0</v>
      </c>
      <c r="Z55" s="226">
        <v>24950</v>
      </c>
    </row>
    <row r="56" spans="1:26" ht="14.25" customHeight="1">
      <c r="A56" s="425"/>
      <c r="B56" s="429"/>
      <c r="C56" s="430"/>
      <c r="D56" s="385" t="s">
        <v>452</v>
      </c>
      <c r="E56" s="419"/>
      <c r="F56" s="419"/>
      <c r="G56" s="419"/>
      <c r="H56" s="420"/>
      <c r="I56" s="226">
        <v>0</v>
      </c>
      <c r="J56" s="226">
        <v>0</v>
      </c>
      <c r="K56" s="410">
        <v>0</v>
      </c>
      <c r="L56" s="411"/>
      <c r="M56" s="226">
        <v>0</v>
      </c>
      <c r="N56" s="410">
        <v>0</v>
      </c>
      <c r="O56" s="411"/>
      <c r="P56" s="410">
        <v>0</v>
      </c>
      <c r="Q56" s="412"/>
      <c r="R56" s="411"/>
      <c r="S56" s="226">
        <v>0</v>
      </c>
      <c r="T56" s="226">
        <v>0</v>
      </c>
      <c r="U56" s="226">
        <v>60000</v>
      </c>
      <c r="V56" s="226">
        <v>0</v>
      </c>
      <c r="W56" s="226">
        <v>0</v>
      </c>
      <c r="X56" s="226">
        <v>0</v>
      </c>
      <c r="Y56" s="226">
        <v>0</v>
      </c>
      <c r="Z56" s="226">
        <v>60000</v>
      </c>
    </row>
    <row r="57" spans="1:26" ht="14.25" customHeight="1">
      <c r="A57" s="425"/>
      <c r="B57" s="429"/>
      <c r="C57" s="430"/>
      <c r="D57" s="385" t="s">
        <v>423</v>
      </c>
      <c r="E57" s="419"/>
      <c r="F57" s="419"/>
      <c r="G57" s="419"/>
      <c r="H57" s="420"/>
      <c r="I57" s="226">
        <v>0</v>
      </c>
      <c r="J57" s="226">
        <v>0</v>
      </c>
      <c r="K57" s="410">
        <v>10169</v>
      </c>
      <c r="L57" s="411"/>
      <c r="M57" s="226">
        <v>0</v>
      </c>
      <c r="N57" s="410">
        <v>3</v>
      </c>
      <c r="O57" s="411"/>
      <c r="P57" s="410">
        <v>0</v>
      </c>
      <c r="Q57" s="412"/>
      <c r="R57" s="411"/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26">
        <v>10172</v>
      </c>
    </row>
    <row r="58" spans="1:26" ht="14.25" customHeight="1">
      <c r="A58" s="425"/>
      <c r="B58" s="429"/>
      <c r="C58" s="430"/>
      <c r="D58" s="385" t="s">
        <v>424</v>
      </c>
      <c r="E58" s="419"/>
      <c r="F58" s="419"/>
      <c r="G58" s="419"/>
      <c r="H58" s="420"/>
      <c r="I58" s="226">
        <v>0</v>
      </c>
      <c r="J58" s="226">
        <v>0</v>
      </c>
      <c r="K58" s="410">
        <v>0</v>
      </c>
      <c r="L58" s="411"/>
      <c r="M58" s="226">
        <v>0</v>
      </c>
      <c r="N58" s="410">
        <v>0</v>
      </c>
      <c r="O58" s="411"/>
      <c r="P58" s="410">
        <v>523874.98</v>
      </c>
      <c r="Q58" s="412"/>
      <c r="R58" s="411"/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26">
        <v>523874.98</v>
      </c>
    </row>
    <row r="59" spans="1:26" ht="14.25">
      <c r="A59" s="425"/>
      <c r="B59" s="429"/>
      <c r="C59" s="430"/>
      <c r="D59" s="385" t="s">
        <v>453</v>
      </c>
      <c r="E59" s="419"/>
      <c r="F59" s="419"/>
      <c r="G59" s="419"/>
      <c r="H59" s="420"/>
      <c r="I59" s="226">
        <v>0</v>
      </c>
      <c r="J59" s="226">
        <v>0</v>
      </c>
      <c r="K59" s="410">
        <v>0</v>
      </c>
      <c r="L59" s="411"/>
      <c r="M59" s="226">
        <v>0</v>
      </c>
      <c r="N59" s="410">
        <v>0</v>
      </c>
      <c r="O59" s="411"/>
      <c r="P59" s="410">
        <v>0</v>
      </c>
      <c r="Q59" s="412"/>
      <c r="R59" s="411"/>
      <c r="S59" s="226">
        <v>0</v>
      </c>
      <c r="T59" s="226">
        <v>0</v>
      </c>
      <c r="U59" s="226">
        <v>100000</v>
      </c>
      <c r="V59" s="226">
        <v>0</v>
      </c>
      <c r="W59" s="226">
        <v>0</v>
      </c>
      <c r="X59" s="226">
        <v>0</v>
      </c>
      <c r="Y59" s="226">
        <v>0</v>
      </c>
      <c r="Z59" s="226">
        <v>100000</v>
      </c>
    </row>
    <row r="60" spans="1:26" ht="14.25" customHeight="1">
      <c r="A60" s="425"/>
      <c r="B60" s="429"/>
      <c r="C60" s="430"/>
      <c r="D60" s="385" t="s">
        <v>425</v>
      </c>
      <c r="E60" s="419"/>
      <c r="F60" s="419"/>
      <c r="G60" s="419"/>
      <c r="H60" s="420"/>
      <c r="I60" s="226">
        <v>27500</v>
      </c>
      <c r="J60" s="226">
        <v>0</v>
      </c>
      <c r="K60" s="410">
        <v>0</v>
      </c>
      <c r="L60" s="411"/>
      <c r="M60" s="226">
        <v>0</v>
      </c>
      <c r="N60" s="410">
        <v>0</v>
      </c>
      <c r="O60" s="411"/>
      <c r="P60" s="410">
        <v>0</v>
      </c>
      <c r="Q60" s="412"/>
      <c r="R60" s="411"/>
      <c r="S60" s="226">
        <v>0</v>
      </c>
      <c r="T60" s="226">
        <v>0</v>
      </c>
      <c r="U60" s="226">
        <v>0</v>
      </c>
      <c r="V60" s="226">
        <v>0</v>
      </c>
      <c r="W60" s="226">
        <v>0</v>
      </c>
      <c r="X60" s="226">
        <v>0</v>
      </c>
      <c r="Y60" s="226">
        <v>0</v>
      </c>
      <c r="Z60" s="226">
        <v>27500</v>
      </c>
    </row>
    <row r="61" spans="1:26" ht="14.25" customHeight="1">
      <c r="A61" s="425"/>
      <c r="B61" s="429"/>
      <c r="C61" s="430"/>
      <c r="D61" s="385" t="s">
        <v>426</v>
      </c>
      <c r="E61" s="419"/>
      <c r="F61" s="419"/>
      <c r="G61" s="419"/>
      <c r="H61" s="420"/>
      <c r="I61" s="226">
        <v>98918</v>
      </c>
      <c r="J61" s="226">
        <v>0</v>
      </c>
      <c r="K61" s="410">
        <v>0</v>
      </c>
      <c r="L61" s="411"/>
      <c r="M61" s="226">
        <v>0</v>
      </c>
      <c r="N61" s="410">
        <v>0</v>
      </c>
      <c r="O61" s="411"/>
      <c r="P61" s="410">
        <v>0</v>
      </c>
      <c r="Q61" s="412"/>
      <c r="R61" s="411"/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26">
        <v>98918</v>
      </c>
    </row>
    <row r="62" spans="1:26" ht="14.25" customHeight="1">
      <c r="A62" s="425"/>
      <c r="B62" s="429"/>
      <c r="C62" s="430"/>
      <c r="D62" s="385" t="s">
        <v>427</v>
      </c>
      <c r="E62" s="419"/>
      <c r="F62" s="419"/>
      <c r="G62" s="419"/>
      <c r="H62" s="420"/>
      <c r="I62" s="226">
        <v>27650</v>
      </c>
      <c r="J62" s="226">
        <v>0</v>
      </c>
      <c r="K62" s="410">
        <v>61800</v>
      </c>
      <c r="L62" s="411"/>
      <c r="M62" s="226">
        <v>0</v>
      </c>
      <c r="N62" s="410">
        <v>22250</v>
      </c>
      <c r="O62" s="411"/>
      <c r="P62" s="410">
        <v>0</v>
      </c>
      <c r="Q62" s="412"/>
      <c r="R62" s="411"/>
      <c r="S62" s="226">
        <v>0</v>
      </c>
      <c r="T62" s="226">
        <v>0</v>
      </c>
      <c r="U62" s="226">
        <v>26250</v>
      </c>
      <c r="V62" s="226">
        <v>0</v>
      </c>
      <c r="W62" s="226">
        <v>0</v>
      </c>
      <c r="X62" s="226">
        <v>0</v>
      </c>
      <c r="Y62" s="226">
        <v>0</v>
      </c>
      <c r="Z62" s="226">
        <v>137950</v>
      </c>
    </row>
    <row r="63" spans="1:26" ht="14.25" customHeight="1">
      <c r="A63" s="425"/>
      <c r="B63" s="431"/>
      <c r="C63" s="432"/>
      <c r="D63" s="413" t="s">
        <v>464</v>
      </c>
      <c r="E63" s="414"/>
      <c r="F63" s="414"/>
      <c r="G63" s="414"/>
      <c r="H63" s="415"/>
      <c r="I63" s="224">
        <v>154068</v>
      </c>
      <c r="J63" s="224">
        <v>0</v>
      </c>
      <c r="K63" s="416">
        <v>96883</v>
      </c>
      <c r="L63" s="417"/>
      <c r="M63" s="224">
        <v>0</v>
      </c>
      <c r="N63" s="416">
        <v>22289</v>
      </c>
      <c r="O63" s="417"/>
      <c r="P63" s="416">
        <v>523874.98</v>
      </c>
      <c r="Q63" s="418"/>
      <c r="R63" s="417"/>
      <c r="S63" s="224">
        <v>0</v>
      </c>
      <c r="T63" s="224">
        <v>0</v>
      </c>
      <c r="U63" s="224">
        <v>186250</v>
      </c>
      <c r="V63" s="224">
        <v>0</v>
      </c>
      <c r="W63" s="224">
        <v>0</v>
      </c>
      <c r="X63" s="224">
        <v>0</v>
      </c>
      <c r="Y63" s="224">
        <v>0</v>
      </c>
      <c r="Z63" s="224">
        <v>983364.98</v>
      </c>
    </row>
    <row r="64" spans="1:26" ht="14.25" customHeight="1">
      <c r="A64" s="426"/>
      <c r="B64" s="421" t="s">
        <v>465</v>
      </c>
      <c r="C64" s="422"/>
      <c r="D64" s="422"/>
      <c r="E64" s="422"/>
      <c r="F64" s="422"/>
      <c r="G64" s="422"/>
      <c r="H64" s="423"/>
      <c r="I64" s="225">
        <v>154068</v>
      </c>
      <c r="J64" s="225">
        <v>0</v>
      </c>
      <c r="K64" s="404">
        <v>96883</v>
      </c>
      <c r="L64" s="405"/>
      <c r="M64" s="225">
        <v>0</v>
      </c>
      <c r="N64" s="404">
        <v>22289</v>
      </c>
      <c r="O64" s="405"/>
      <c r="P64" s="404">
        <v>523874.98</v>
      </c>
      <c r="Q64" s="406"/>
      <c r="R64" s="405"/>
      <c r="S64" s="225">
        <v>0</v>
      </c>
      <c r="T64" s="225">
        <v>0</v>
      </c>
      <c r="U64" s="225">
        <v>186250</v>
      </c>
      <c r="V64" s="225">
        <v>0</v>
      </c>
      <c r="W64" s="225">
        <v>0</v>
      </c>
      <c r="X64" s="225">
        <v>0</v>
      </c>
      <c r="Y64" s="225">
        <v>0</v>
      </c>
      <c r="Z64" s="225">
        <v>983364.98</v>
      </c>
    </row>
    <row r="65" spans="1:26" ht="14.25" customHeight="1">
      <c r="A65" s="231"/>
      <c r="B65" s="232"/>
      <c r="C65" s="233"/>
      <c r="D65" s="234"/>
      <c r="E65" s="234"/>
      <c r="F65" s="234"/>
      <c r="G65" s="234"/>
      <c r="H65" s="235"/>
      <c r="I65" s="225"/>
      <c r="J65" s="225"/>
      <c r="K65" s="236"/>
      <c r="L65" s="237"/>
      <c r="M65" s="225"/>
      <c r="N65" s="236"/>
      <c r="O65" s="237"/>
      <c r="P65" s="236"/>
      <c r="Q65" s="238"/>
      <c r="R65" s="237"/>
      <c r="S65" s="225"/>
      <c r="T65" s="225"/>
      <c r="U65" s="225"/>
      <c r="V65" s="225"/>
      <c r="W65" s="225"/>
      <c r="X65" s="225"/>
      <c r="Y65" s="225"/>
      <c r="Z65" s="225"/>
    </row>
    <row r="66" spans="1:26" ht="14.25" customHeight="1">
      <c r="A66" s="231"/>
      <c r="B66" s="232"/>
      <c r="C66" s="233"/>
      <c r="D66" s="234"/>
      <c r="E66" s="234"/>
      <c r="F66" s="234"/>
      <c r="G66" s="234"/>
      <c r="H66" s="235"/>
      <c r="I66" s="225"/>
      <c r="J66" s="225"/>
      <c r="K66" s="236"/>
      <c r="L66" s="237"/>
      <c r="M66" s="225"/>
      <c r="N66" s="236"/>
      <c r="O66" s="237"/>
      <c r="P66" s="236"/>
      <c r="Q66" s="238"/>
      <c r="R66" s="237"/>
      <c r="S66" s="225"/>
      <c r="T66" s="225"/>
      <c r="U66" s="225"/>
      <c r="V66" s="225"/>
      <c r="W66" s="225"/>
      <c r="X66" s="225"/>
      <c r="Y66" s="225"/>
      <c r="Z66" s="225"/>
    </row>
    <row r="67" spans="1:26" ht="14.25" customHeight="1">
      <c r="A67" s="231"/>
      <c r="B67" s="232"/>
      <c r="C67" s="233"/>
      <c r="D67" s="234"/>
      <c r="E67" s="234"/>
      <c r="F67" s="234"/>
      <c r="G67" s="234"/>
      <c r="H67" s="235"/>
      <c r="I67" s="225"/>
      <c r="J67" s="225"/>
      <c r="K67" s="236"/>
      <c r="L67" s="237"/>
      <c r="M67" s="225"/>
      <c r="N67" s="236"/>
      <c r="O67" s="237"/>
      <c r="P67" s="236"/>
      <c r="Q67" s="238"/>
      <c r="R67" s="237"/>
      <c r="S67" s="225"/>
      <c r="T67" s="225"/>
      <c r="U67" s="225"/>
      <c r="V67" s="225"/>
      <c r="W67" s="225"/>
      <c r="X67" s="225"/>
      <c r="Y67" s="225"/>
      <c r="Z67" s="225"/>
    </row>
    <row r="68" spans="1:26" ht="14.25" customHeight="1">
      <c r="A68" s="231"/>
      <c r="B68" s="232"/>
      <c r="C68" s="233"/>
      <c r="D68" s="234"/>
      <c r="E68" s="234"/>
      <c r="F68" s="234"/>
      <c r="G68" s="234"/>
      <c r="H68" s="235"/>
      <c r="I68" s="225"/>
      <c r="J68" s="225"/>
      <c r="K68" s="236"/>
      <c r="L68" s="237"/>
      <c r="M68" s="225"/>
      <c r="N68" s="236"/>
      <c r="O68" s="237"/>
      <c r="P68" s="236"/>
      <c r="Q68" s="238"/>
      <c r="R68" s="237"/>
      <c r="S68" s="225"/>
      <c r="T68" s="225"/>
      <c r="U68" s="225"/>
      <c r="V68" s="225"/>
      <c r="W68" s="225"/>
      <c r="X68" s="225"/>
      <c r="Y68" s="225"/>
      <c r="Z68" s="225"/>
    </row>
    <row r="69" spans="1:26" ht="14.25" customHeight="1">
      <c r="A69" s="231"/>
      <c r="B69" s="232"/>
      <c r="C69" s="233"/>
      <c r="D69" s="234"/>
      <c r="E69" s="234"/>
      <c r="F69" s="234"/>
      <c r="G69" s="234"/>
      <c r="H69" s="235"/>
      <c r="I69" s="225"/>
      <c r="J69" s="225"/>
      <c r="K69" s="236"/>
      <c r="L69" s="237"/>
      <c r="M69" s="225"/>
      <c r="N69" s="236"/>
      <c r="O69" s="237"/>
      <c r="P69" s="236"/>
      <c r="Q69" s="238"/>
      <c r="R69" s="237"/>
      <c r="S69" s="225"/>
      <c r="T69" s="225"/>
      <c r="U69" s="225"/>
      <c r="V69" s="225"/>
      <c r="W69" s="225"/>
      <c r="X69" s="225"/>
      <c r="Y69" s="225"/>
      <c r="Z69" s="225"/>
    </row>
    <row r="70" spans="1:26" ht="14.25" customHeight="1">
      <c r="A70" s="424" t="s">
        <v>346</v>
      </c>
      <c r="B70" s="427" t="s">
        <v>397</v>
      </c>
      <c r="C70" s="428"/>
      <c r="D70" s="385" t="s">
        <v>428</v>
      </c>
      <c r="E70" s="419"/>
      <c r="F70" s="419"/>
      <c r="G70" s="419"/>
      <c r="H70" s="420"/>
      <c r="I70" s="226">
        <v>167964.73</v>
      </c>
      <c r="J70" s="226">
        <v>0</v>
      </c>
      <c r="K70" s="410">
        <v>0</v>
      </c>
      <c r="L70" s="411"/>
      <c r="M70" s="226">
        <v>0</v>
      </c>
      <c r="N70" s="410">
        <v>43087.98</v>
      </c>
      <c r="O70" s="411"/>
      <c r="P70" s="410">
        <v>0</v>
      </c>
      <c r="Q70" s="412"/>
      <c r="R70" s="411"/>
      <c r="S70" s="226">
        <v>0</v>
      </c>
      <c r="T70" s="226">
        <v>0</v>
      </c>
      <c r="U70" s="226">
        <v>0</v>
      </c>
      <c r="V70" s="226">
        <v>0</v>
      </c>
      <c r="W70" s="226">
        <v>0</v>
      </c>
      <c r="X70" s="226">
        <v>0</v>
      </c>
      <c r="Y70" s="226">
        <v>0</v>
      </c>
      <c r="Z70" s="226">
        <v>211052.71</v>
      </c>
    </row>
    <row r="71" spans="1:26" ht="14.25" customHeight="1">
      <c r="A71" s="425"/>
      <c r="B71" s="429"/>
      <c r="C71" s="430"/>
      <c r="D71" s="385" t="s">
        <v>429</v>
      </c>
      <c r="E71" s="419"/>
      <c r="F71" s="419"/>
      <c r="G71" s="419"/>
      <c r="H71" s="420"/>
      <c r="I71" s="226">
        <v>8228</v>
      </c>
      <c r="J71" s="226">
        <v>0</v>
      </c>
      <c r="K71" s="410">
        <v>0</v>
      </c>
      <c r="L71" s="411"/>
      <c r="M71" s="226">
        <v>0</v>
      </c>
      <c r="N71" s="410">
        <v>4322</v>
      </c>
      <c r="O71" s="411"/>
      <c r="P71" s="410">
        <v>0</v>
      </c>
      <c r="Q71" s="412"/>
      <c r="R71" s="411"/>
      <c r="S71" s="226">
        <v>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6">
        <v>12550</v>
      </c>
    </row>
    <row r="72" spans="1:26" ht="14.25" customHeight="1">
      <c r="A72" s="425"/>
      <c r="B72" s="429"/>
      <c r="C72" s="430"/>
      <c r="D72" s="385" t="s">
        <v>430</v>
      </c>
      <c r="E72" s="419"/>
      <c r="F72" s="419"/>
      <c r="G72" s="419"/>
      <c r="H72" s="420"/>
      <c r="I72" s="226">
        <v>13911.7</v>
      </c>
      <c r="J72" s="226">
        <v>0</v>
      </c>
      <c r="K72" s="410">
        <v>0</v>
      </c>
      <c r="L72" s="411"/>
      <c r="M72" s="226">
        <v>0</v>
      </c>
      <c r="N72" s="410">
        <v>7432</v>
      </c>
      <c r="O72" s="411"/>
      <c r="P72" s="410">
        <v>0</v>
      </c>
      <c r="Q72" s="412"/>
      <c r="R72" s="411"/>
      <c r="S72" s="226">
        <v>0</v>
      </c>
      <c r="T72" s="226">
        <v>0</v>
      </c>
      <c r="U72" s="226">
        <v>0</v>
      </c>
      <c r="V72" s="226">
        <v>0</v>
      </c>
      <c r="W72" s="226">
        <v>0</v>
      </c>
      <c r="X72" s="226">
        <v>0</v>
      </c>
      <c r="Y72" s="226">
        <v>0</v>
      </c>
      <c r="Z72" s="226">
        <v>21343.7</v>
      </c>
    </row>
    <row r="73" spans="1:26" ht="14.25" customHeight="1">
      <c r="A73" s="425"/>
      <c r="B73" s="429"/>
      <c r="C73" s="430"/>
      <c r="D73" s="385" t="s">
        <v>454</v>
      </c>
      <c r="E73" s="419"/>
      <c r="F73" s="419"/>
      <c r="G73" s="419"/>
      <c r="H73" s="420"/>
      <c r="I73" s="226">
        <v>20000</v>
      </c>
      <c r="J73" s="226">
        <v>0</v>
      </c>
      <c r="K73" s="410">
        <v>0</v>
      </c>
      <c r="L73" s="411"/>
      <c r="M73" s="226">
        <v>0</v>
      </c>
      <c r="N73" s="410">
        <v>0</v>
      </c>
      <c r="O73" s="411"/>
      <c r="P73" s="410">
        <v>0</v>
      </c>
      <c r="Q73" s="412"/>
      <c r="R73" s="411"/>
      <c r="S73" s="226">
        <v>0</v>
      </c>
      <c r="T73" s="226">
        <v>0</v>
      </c>
      <c r="U73" s="226">
        <v>0</v>
      </c>
      <c r="V73" s="226">
        <v>0</v>
      </c>
      <c r="W73" s="226">
        <v>0</v>
      </c>
      <c r="X73" s="226">
        <v>0</v>
      </c>
      <c r="Y73" s="226">
        <v>0</v>
      </c>
      <c r="Z73" s="226">
        <v>20000</v>
      </c>
    </row>
    <row r="74" spans="1:26" ht="14.25" customHeight="1">
      <c r="A74" s="425"/>
      <c r="B74" s="429"/>
      <c r="C74" s="430"/>
      <c r="D74" s="385" t="s">
        <v>431</v>
      </c>
      <c r="E74" s="419"/>
      <c r="F74" s="419"/>
      <c r="G74" s="419"/>
      <c r="H74" s="420"/>
      <c r="I74" s="226">
        <v>51542</v>
      </c>
      <c r="J74" s="226">
        <v>0</v>
      </c>
      <c r="K74" s="410">
        <v>0</v>
      </c>
      <c r="L74" s="411"/>
      <c r="M74" s="226">
        <v>0</v>
      </c>
      <c r="N74" s="410">
        <v>16076.2</v>
      </c>
      <c r="O74" s="411"/>
      <c r="P74" s="410">
        <v>0</v>
      </c>
      <c r="Q74" s="412"/>
      <c r="R74" s="411"/>
      <c r="S74" s="226">
        <v>0</v>
      </c>
      <c r="T74" s="226">
        <v>0</v>
      </c>
      <c r="U74" s="226">
        <v>0</v>
      </c>
      <c r="V74" s="226">
        <v>0</v>
      </c>
      <c r="W74" s="226">
        <v>0</v>
      </c>
      <c r="X74" s="226">
        <v>0</v>
      </c>
      <c r="Y74" s="226">
        <v>0</v>
      </c>
      <c r="Z74" s="226">
        <v>67618.2</v>
      </c>
    </row>
    <row r="75" spans="1:26" ht="14.25" customHeight="1">
      <c r="A75" s="425"/>
      <c r="B75" s="431"/>
      <c r="C75" s="432"/>
      <c r="D75" s="413" t="s">
        <v>464</v>
      </c>
      <c r="E75" s="414"/>
      <c r="F75" s="414"/>
      <c r="G75" s="414"/>
      <c r="H75" s="415"/>
      <c r="I75" s="224">
        <v>261646.43</v>
      </c>
      <c r="J75" s="224">
        <v>0</v>
      </c>
      <c r="K75" s="416">
        <v>0</v>
      </c>
      <c r="L75" s="417"/>
      <c r="M75" s="224">
        <v>0</v>
      </c>
      <c r="N75" s="416">
        <v>70918.18</v>
      </c>
      <c r="O75" s="417"/>
      <c r="P75" s="416">
        <v>0</v>
      </c>
      <c r="Q75" s="418"/>
      <c r="R75" s="417"/>
      <c r="S75" s="224">
        <v>0</v>
      </c>
      <c r="T75" s="224">
        <v>0</v>
      </c>
      <c r="U75" s="224">
        <v>0</v>
      </c>
      <c r="V75" s="224">
        <v>0</v>
      </c>
      <c r="W75" s="224">
        <v>0</v>
      </c>
      <c r="X75" s="224">
        <v>0</v>
      </c>
      <c r="Y75" s="224">
        <v>0</v>
      </c>
      <c r="Z75" s="224">
        <v>332564.61</v>
      </c>
    </row>
    <row r="76" spans="1:26" ht="14.25" customHeight="1">
      <c r="A76" s="426"/>
      <c r="B76" s="421" t="s">
        <v>465</v>
      </c>
      <c r="C76" s="422"/>
      <c r="D76" s="422"/>
      <c r="E76" s="422"/>
      <c r="F76" s="422"/>
      <c r="G76" s="422"/>
      <c r="H76" s="423"/>
      <c r="I76" s="225">
        <v>261646.43</v>
      </c>
      <c r="J76" s="225">
        <v>0</v>
      </c>
      <c r="K76" s="404">
        <v>0</v>
      </c>
      <c r="L76" s="405"/>
      <c r="M76" s="225">
        <v>0</v>
      </c>
      <c r="N76" s="404">
        <v>70918.18</v>
      </c>
      <c r="O76" s="405"/>
      <c r="P76" s="404">
        <v>0</v>
      </c>
      <c r="Q76" s="406"/>
      <c r="R76" s="405"/>
      <c r="S76" s="225">
        <v>0</v>
      </c>
      <c r="T76" s="225">
        <v>0</v>
      </c>
      <c r="U76" s="225">
        <v>0</v>
      </c>
      <c r="V76" s="225">
        <v>0</v>
      </c>
      <c r="W76" s="225">
        <v>0</v>
      </c>
      <c r="X76" s="225">
        <v>0</v>
      </c>
      <c r="Y76" s="225">
        <v>0</v>
      </c>
      <c r="Z76" s="225">
        <v>332564.61</v>
      </c>
    </row>
    <row r="77" spans="1:26" ht="14.25" customHeight="1">
      <c r="A77" s="424" t="s">
        <v>348</v>
      </c>
      <c r="B77" s="427" t="s">
        <v>397</v>
      </c>
      <c r="C77" s="428"/>
      <c r="D77" s="385" t="s">
        <v>455</v>
      </c>
      <c r="E77" s="419"/>
      <c r="F77" s="419"/>
      <c r="G77" s="419"/>
      <c r="H77" s="420"/>
      <c r="I77" s="226">
        <v>3900</v>
      </c>
      <c r="J77" s="226">
        <v>0</v>
      </c>
      <c r="K77" s="410">
        <v>0</v>
      </c>
      <c r="L77" s="411"/>
      <c r="M77" s="226">
        <v>0</v>
      </c>
      <c r="N77" s="410">
        <v>0</v>
      </c>
      <c r="O77" s="411"/>
      <c r="P77" s="410">
        <v>0</v>
      </c>
      <c r="Q77" s="412"/>
      <c r="R77" s="411"/>
      <c r="S77" s="226">
        <v>0</v>
      </c>
      <c r="T77" s="226">
        <v>0</v>
      </c>
      <c r="U77" s="226">
        <v>18200</v>
      </c>
      <c r="V77" s="226">
        <v>0</v>
      </c>
      <c r="W77" s="226">
        <v>0</v>
      </c>
      <c r="X77" s="226">
        <v>0</v>
      </c>
      <c r="Y77" s="226">
        <v>0</v>
      </c>
      <c r="Z77" s="226">
        <v>22100</v>
      </c>
    </row>
    <row r="78" spans="1:26" ht="14.25" customHeight="1">
      <c r="A78" s="425"/>
      <c r="B78" s="429"/>
      <c r="C78" s="430"/>
      <c r="D78" s="385" t="s">
        <v>456</v>
      </c>
      <c r="E78" s="419"/>
      <c r="F78" s="419"/>
      <c r="G78" s="419"/>
      <c r="H78" s="420"/>
      <c r="I78" s="226">
        <v>0</v>
      </c>
      <c r="J78" s="226">
        <v>0</v>
      </c>
      <c r="K78" s="410">
        <v>0</v>
      </c>
      <c r="L78" s="411"/>
      <c r="M78" s="226">
        <v>0</v>
      </c>
      <c r="N78" s="410">
        <v>0</v>
      </c>
      <c r="O78" s="411"/>
      <c r="P78" s="410">
        <v>13000</v>
      </c>
      <c r="Q78" s="412"/>
      <c r="R78" s="411"/>
      <c r="S78" s="226">
        <v>0</v>
      </c>
      <c r="T78" s="226">
        <v>0</v>
      </c>
      <c r="U78" s="226">
        <v>0</v>
      </c>
      <c r="V78" s="226">
        <v>0</v>
      </c>
      <c r="W78" s="226">
        <v>0</v>
      </c>
      <c r="X78" s="226">
        <v>0</v>
      </c>
      <c r="Y78" s="226">
        <v>0</v>
      </c>
      <c r="Z78" s="226">
        <v>13000</v>
      </c>
    </row>
    <row r="79" spans="1:26" ht="14.25" customHeight="1">
      <c r="A79" s="425"/>
      <c r="B79" s="429"/>
      <c r="C79" s="430"/>
      <c r="D79" s="385" t="s">
        <v>457</v>
      </c>
      <c r="E79" s="419"/>
      <c r="F79" s="419"/>
      <c r="G79" s="419"/>
      <c r="H79" s="420"/>
      <c r="I79" s="226">
        <v>0</v>
      </c>
      <c r="J79" s="226">
        <v>0</v>
      </c>
      <c r="K79" s="410">
        <v>0</v>
      </c>
      <c r="L79" s="411"/>
      <c r="M79" s="226">
        <v>0</v>
      </c>
      <c r="N79" s="410">
        <v>0</v>
      </c>
      <c r="O79" s="411"/>
      <c r="P79" s="410">
        <v>0</v>
      </c>
      <c r="Q79" s="412"/>
      <c r="R79" s="411"/>
      <c r="S79" s="226">
        <v>0</v>
      </c>
      <c r="T79" s="226">
        <v>0</v>
      </c>
      <c r="U79" s="226">
        <v>2000</v>
      </c>
      <c r="V79" s="226">
        <v>0</v>
      </c>
      <c r="W79" s="226">
        <v>0</v>
      </c>
      <c r="X79" s="226">
        <v>0</v>
      </c>
      <c r="Y79" s="226">
        <v>0</v>
      </c>
      <c r="Z79" s="226">
        <v>2000</v>
      </c>
    </row>
    <row r="80" spans="1:26" ht="14.25" customHeight="1">
      <c r="A80" s="425"/>
      <c r="B80" s="429"/>
      <c r="C80" s="430"/>
      <c r="D80" s="385" t="s">
        <v>458</v>
      </c>
      <c r="E80" s="419"/>
      <c r="F80" s="419"/>
      <c r="G80" s="419"/>
      <c r="H80" s="420"/>
      <c r="I80" s="226">
        <v>0</v>
      </c>
      <c r="J80" s="226">
        <v>0</v>
      </c>
      <c r="K80" s="410">
        <v>700</v>
      </c>
      <c r="L80" s="411"/>
      <c r="M80" s="226">
        <v>0</v>
      </c>
      <c r="N80" s="410">
        <v>0</v>
      </c>
      <c r="O80" s="411"/>
      <c r="P80" s="410">
        <v>300</v>
      </c>
      <c r="Q80" s="412"/>
      <c r="R80" s="411"/>
      <c r="S80" s="226">
        <v>0</v>
      </c>
      <c r="T80" s="226">
        <v>0</v>
      </c>
      <c r="U80" s="226">
        <v>0</v>
      </c>
      <c r="V80" s="226">
        <v>0</v>
      </c>
      <c r="W80" s="226">
        <v>0</v>
      </c>
      <c r="X80" s="226">
        <v>0</v>
      </c>
      <c r="Y80" s="226">
        <v>0</v>
      </c>
      <c r="Z80" s="226">
        <v>1000</v>
      </c>
    </row>
    <row r="81" spans="1:26" ht="14.25" customHeight="1">
      <c r="A81" s="425"/>
      <c r="B81" s="429"/>
      <c r="C81" s="430"/>
      <c r="D81" s="385" t="s">
        <v>242</v>
      </c>
      <c r="E81" s="419"/>
      <c r="F81" s="419"/>
      <c r="G81" s="419"/>
      <c r="H81" s="420"/>
      <c r="I81" s="226">
        <v>2000</v>
      </c>
      <c r="J81" s="226">
        <v>0</v>
      </c>
      <c r="K81" s="410">
        <v>0</v>
      </c>
      <c r="L81" s="411"/>
      <c r="M81" s="226">
        <v>0</v>
      </c>
      <c r="N81" s="410">
        <v>0</v>
      </c>
      <c r="O81" s="411"/>
      <c r="P81" s="410">
        <v>0</v>
      </c>
      <c r="Q81" s="412"/>
      <c r="R81" s="411"/>
      <c r="S81" s="226">
        <v>0</v>
      </c>
      <c r="T81" s="226">
        <v>0</v>
      </c>
      <c r="U81" s="226">
        <v>0</v>
      </c>
      <c r="V81" s="226">
        <v>0</v>
      </c>
      <c r="W81" s="226">
        <v>0</v>
      </c>
      <c r="X81" s="226">
        <v>0</v>
      </c>
      <c r="Y81" s="226">
        <v>0</v>
      </c>
      <c r="Z81" s="226">
        <v>2000</v>
      </c>
    </row>
    <row r="82" spans="1:26" ht="14.25" customHeight="1">
      <c r="A82" s="425"/>
      <c r="B82" s="431"/>
      <c r="C82" s="432"/>
      <c r="D82" s="413" t="s">
        <v>464</v>
      </c>
      <c r="E82" s="414"/>
      <c r="F82" s="414"/>
      <c r="G82" s="414"/>
      <c r="H82" s="415"/>
      <c r="I82" s="224">
        <v>5900</v>
      </c>
      <c r="J82" s="224">
        <v>0</v>
      </c>
      <c r="K82" s="416">
        <v>700</v>
      </c>
      <c r="L82" s="417"/>
      <c r="M82" s="224">
        <v>0</v>
      </c>
      <c r="N82" s="416">
        <v>0</v>
      </c>
      <c r="O82" s="417"/>
      <c r="P82" s="416">
        <v>13300</v>
      </c>
      <c r="Q82" s="418"/>
      <c r="R82" s="417"/>
      <c r="S82" s="224">
        <v>0</v>
      </c>
      <c r="T82" s="224">
        <v>0</v>
      </c>
      <c r="U82" s="224">
        <v>20200</v>
      </c>
      <c r="V82" s="224">
        <v>0</v>
      </c>
      <c r="W82" s="224">
        <v>0</v>
      </c>
      <c r="X82" s="224">
        <v>0</v>
      </c>
      <c r="Y82" s="224">
        <v>0</v>
      </c>
      <c r="Z82" s="224">
        <v>40100</v>
      </c>
    </row>
    <row r="83" spans="1:26" ht="14.25" customHeight="1">
      <c r="A83" s="426"/>
      <c r="B83" s="421" t="s">
        <v>465</v>
      </c>
      <c r="C83" s="422"/>
      <c r="D83" s="422"/>
      <c r="E83" s="422"/>
      <c r="F83" s="422"/>
      <c r="G83" s="422"/>
      <c r="H83" s="423"/>
      <c r="I83" s="225">
        <v>5900</v>
      </c>
      <c r="J83" s="225">
        <v>0</v>
      </c>
      <c r="K83" s="404">
        <v>700</v>
      </c>
      <c r="L83" s="405"/>
      <c r="M83" s="225">
        <v>0</v>
      </c>
      <c r="N83" s="404">
        <v>0</v>
      </c>
      <c r="O83" s="405"/>
      <c r="P83" s="404">
        <v>13300</v>
      </c>
      <c r="Q83" s="406"/>
      <c r="R83" s="405"/>
      <c r="S83" s="225">
        <v>0</v>
      </c>
      <c r="T83" s="225">
        <v>0</v>
      </c>
      <c r="U83" s="225">
        <v>20200</v>
      </c>
      <c r="V83" s="225">
        <v>0</v>
      </c>
      <c r="W83" s="225">
        <v>0</v>
      </c>
      <c r="X83" s="225">
        <v>0</v>
      </c>
      <c r="Y83" s="225">
        <v>0</v>
      </c>
      <c r="Z83" s="225">
        <v>40100</v>
      </c>
    </row>
    <row r="84" spans="1:26" ht="14.25" customHeight="1">
      <c r="A84" s="424" t="s">
        <v>350</v>
      </c>
      <c r="B84" s="427" t="s">
        <v>397</v>
      </c>
      <c r="C84" s="428"/>
      <c r="D84" s="385" t="s">
        <v>460</v>
      </c>
      <c r="E84" s="419"/>
      <c r="F84" s="419"/>
      <c r="G84" s="419"/>
      <c r="H84" s="420"/>
      <c r="I84" s="226">
        <v>0</v>
      </c>
      <c r="J84" s="226">
        <v>0</v>
      </c>
      <c r="K84" s="410">
        <v>0</v>
      </c>
      <c r="L84" s="411"/>
      <c r="M84" s="226">
        <v>0</v>
      </c>
      <c r="N84" s="410">
        <v>0</v>
      </c>
      <c r="O84" s="411"/>
      <c r="P84" s="410">
        <v>4500</v>
      </c>
      <c r="Q84" s="412"/>
      <c r="R84" s="411"/>
      <c r="S84" s="226">
        <v>0</v>
      </c>
      <c r="T84" s="226">
        <v>0</v>
      </c>
      <c r="U84" s="226">
        <v>0</v>
      </c>
      <c r="V84" s="226">
        <v>0</v>
      </c>
      <c r="W84" s="226">
        <v>0</v>
      </c>
      <c r="X84" s="226">
        <v>0</v>
      </c>
      <c r="Y84" s="226">
        <v>0</v>
      </c>
      <c r="Z84" s="226">
        <v>4500</v>
      </c>
    </row>
    <row r="85" spans="1:26" ht="14.25" customHeight="1">
      <c r="A85" s="425"/>
      <c r="B85" s="429"/>
      <c r="C85" s="430"/>
      <c r="D85" s="385" t="s">
        <v>442</v>
      </c>
      <c r="E85" s="419"/>
      <c r="F85" s="419"/>
      <c r="G85" s="419"/>
      <c r="H85" s="420"/>
      <c r="I85" s="226">
        <v>0</v>
      </c>
      <c r="J85" s="226">
        <v>0</v>
      </c>
      <c r="K85" s="410">
        <v>0</v>
      </c>
      <c r="L85" s="411"/>
      <c r="M85" s="226">
        <v>0</v>
      </c>
      <c r="N85" s="410">
        <v>0</v>
      </c>
      <c r="O85" s="411"/>
      <c r="P85" s="410">
        <v>0</v>
      </c>
      <c r="Q85" s="412"/>
      <c r="R85" s="411"/>
      <c r="S85" s="226">
        <v>0</v>
      </c>
      <c r="T85" s="226">
        <v>0</v>
      </c>
      <c r="U85" s="226">
        <v>0</v>
      </c>
      <c r="V85" s="226">
        <v>0</v>
      </c>
      <c r="W85" s="226">
        <v>0</v>
      </c>
      <c r="X85" s="226">
        <v>432400</v>
      </c>
      <c r="Y85" s="226">
        <v>0</v>
      </c>
      <c r="Z85" s="226">
        <v>432400</v>
      </c>
    </row>
    <row r="86" spans="1:26" ht="14.25" customHeight="1">
      <c r="A86" s="425"/>
      <c r="B86" s="429"/>
      <c r="C86" s="430"/>
      <c r="D86" s="385" t="s">
        <v>461</v>
      </c>
      <c r="E86" s="419"/>
      <c r="F86" s="419"/>
      <c r="G86" s="419"/>
      <c r="H86" s="420"/>
      <c r="I86" s="226">
        <v>0</v>
      </c>
      <c r="J86" s="226">
        <v>0</v>
      </c>
      <c r="K86" s="410">
        <v>0</v>
      </c>
      <c r="L86" s="411"/>
      <c r="M86" s="226">
        <v>0</v>
      </c>
      <c r="N86" s="410">
        <v>0</v>
      </c>
      <c r="O86" s="411"/>
      <c r="P86" s="410">
        <v>0</v>
      </c>
      <c r="Q86" s="412"/>
      <c r="R86" s="411"/>
      <c r="S86" s="226">
        <v>0</v>
      </c>
      <c r="T86" s="226">
        <v>0</v>
      </c>
      <c r="U86" s="226">
        <v>0</v>
      </c>
      <c r="V86" s="226">
        <v>0</v>
      </c>
      <c r="W86" s="226">
        <v>0</v>
      </c>
      <c r="X86" s="226">
        <v>1640900</v>
      </c>
      <c r="Y86" s="226">
        <v>0</v>
      </c>
      <c r="Z86" s="226">
        <v>1640900</v>
      </c>
    </row>
    <row r="87" spans="1:26" ht="14.25" customHeight="1">
      <c r="A87" s="425"/>
      <c r="B87" s="431"/>
      <c r="C87" s="432"/>
      <c r="D87" s="413" t="s">
        <v>464</v>
      </c>
      <c r="E87" s="414"/>
      <c r="F87" s="414"/>
      <c r="G87" s="414"/>
      <c r="H87" s="415"/>
      <c r="I87" s="224">
        <v>0</v>
      </c>
      <c r="J87" s="224">
        <v>0</v>
      </c>
      <c r="K87" s="416">
        <v>0</v>
      </c>
      <c r="L87" s="417"/>
      <c r="M87" s="224">
        <v>0</v>
      </c>
      <c r="N87" s="416">
        <v>0</v>
      </c>
      <c r="O87" s="417"/>
      <c r="P87" s="416">
        <v>4500</v>
      </c>
      <c r="Q87" s="418"/>
      <c r="R87" s="417"/>
      <c r="S87" s="224">
        <v>0</v>
      </c>
      <c r="T87" s="224">
        <v>0</v>
      </c>
      <c r="U87" s="224">
        <v>0</v>
      </c>
      <c r="V87" s="224">
        <v>0</v>
      </c>
      <c r="W87" s="224">
        <v>0</v>
      </c>
      <c r="X87" s="224">
        <v>2073300</v>
      </c>
      <c r="Y87" s="224">
        <v>0</v>
      </c>
      <c r="Z87" s="224">
        <v>2077800</v>
      </c>
    </row>
    <row r="88" spans="1:26" ht="14.25" customHeight="1">
      <c r="A88" s="426"/>
      <c r="B88" s="421" t="s">
        <v>465</v>
      </c>
      <c r="C88" s="422"/>
      <c r="D88" s="422"/>
      <c r="E88" s="422"/>
      <c r="F88" s="422"/>
      <c r="G88" s="422"/>
      <c r="H88" s="423"/>
      <c r="I88" s="225">
        <v>0</v>
      </c>
      <c r="J88" s="225">
        <v>0</v>
      </c>
      <c r="K88" s="404">
        <v>0</v>
      </c>
      <c r="L88" s="405"/>
      <c r="M88" s="225">
        <v>0</v>
      </c>
      <c r="N88" s="404">
        <v>0</v>
      </c>
      <c r="O88" s="405"/>
      <c r="P88" s="404">
        <v>4500</v>
      </c>
      <c r="Q88" s="406"/>
      <c r="R88" s="405"/>
      <c r="S88" s="225">
        <v>0</v>
      </c>
      <c r="T88" s="225">
        <v>0</v>
      </c>
      <c r="U88" s="225">
        <v>0</v>
      </c>
      <c r="V88" s="225">
        <v>0</v>
      </c>
      <c r="W88" s="225">
        <v>0</v>
      </c>
      <c r="X88" s="225">
        <v>2073300</v>
      </c>
      <c r="Y88" s="225">
        <v>0</v>
      </c>
      <c r="Z88" s="225">
        <v>2077800</v>
      </c>
    </row>
    <row r="89" spans="1:26" ht="14.25" customHeight="1">
      <c r="A89" s="424" t="s">
        <v>352</v>
      </c>
      <c r="B89" s="427" t="s">
        <v>397</v>
      </c>
      <c r="C89" s="428"/>
      <c r="D89" s="385" t="s">
        <v>433</v>
      </c>
      <c r="E89" s="419"/>
      <c r="F89" s="419"/>
      <c r="G89" s="419"/>
      <c r="H89" s="420"/>
      <c r="I89" s="226">
        <v>13000</v>
      </c>
      <c r="J89" s="226">
        <v>0</v>
      </c>
      <c r="K89" s="410">
        <v>0</v>
      </c>
      <c r="L89" s="411"/>
      <c r="M89" s="226">
        <v>0</v>
      </c>
      <c r="N89" s="410">
        <v>909160</v>
      </c>
      <c r="O89" s="411"/>
      <c r="P89" s="410">
        <v>0</v>
      </c>
      <c r="Q89" s="412"/>
      <c r="R89" s="411"/>
      <c r="S89" s="226">
        <v>0</v>
      </c>
      <c r="T89" s="226">
        <v>0</v>
      </c>
      <c r="U89" s="226">
        <v>300000</v>
      </c>
      <c r="V89" s="226">
        <v>0</v>
      </c>
      <c r="W89" s="226">
        <v>0</v>
      </c>
      <c r="X89" s="226">
        <v>0</v>
      </c>
      <c r="Y89" s="226">
        <v>0</v>
      </c>
      <c r="Z89" s="226">
        <v>1222160</v>
      </c>
    </row>
    <row r="90" spans="1:26" ht="14.25" customHeight="1">
      <c r="A90" s="425"/>
      <c r="B90" s="429"/>
      <c r="C90" s="430"/>
      <c r="D90" s="385" t="s">
        <v>459</v>
      </c>
      <c r="E90" s="419"/>
      <c r="F90" s="419"/>
      <c r="G90" s="419"/>
      <c r="H90" s="420"/>
      <c r="I90" s="226">
        <v>0</v>
      </c>
      <c r="J90" s="226">
        <v>0</v>
      </c>
      <c r="K90" s="410">
        <v>0</v>
      </c>
      <c r="L90" s="411"/>
      <c r="M90" s="226">
        <v>0</v>
      </c>
      <c r="N90" s="410">
        <v>0</v>
      </c>
      <c r="O90" s="411"/>
      <c r="P90" s="410">
        <v>0</v>
      </c>
      <c r="Q90" s="412"/>
      <c r="R90" s="411"/>
      <c r="S90" s="226">
        <v>0</v>
      </c>
      <c r="T90" s="226">
        <v>0</v>
      </c>
      <c r="U90" s="226">
        <v>0</v>
      </c>
      <c r="V90" s="226">
        <v>0</v>
      </c>
      <c r="W90" s="226">
        <v>20000</v>
      </c>
      <c r="X90" s="226">
        <v>0</v>
      </c>
      <c r="Y90" s="226">
        <v>0</v>
      </c>
      <c r="Z90" s="226">
        <v>20000</v>
      </c>
    </row>
    <row r="91" spans="1:26" ht="14.25" customHeight="1">
      <c r="A91" s="425"/>
      <c r="B91" s="431"/>
      <c r="C91" s="432"/>
      <c r="D91" s="413" t="s">
        <v>464</v>
      </c>
      <c r="E91" s="414"/>
      <c r="F91" s="414"/>
      <c r="G91" s="414"/>
      <c r="H91" s="415"/>
      <c r="I91" s="224">
        <v>13000</v>
      </c>
      <c r="J91" s="224">
        <v>0</v>
      </c>
      <c r="K91" s="416">
        <v>0</v>
      </c>
      <c r="L91" s="417"/>
      <c r="M91" s="224">
        <v>0</v>
      </c>
      <c r="N91" s="416">
        <v>909160</v>
      </c>
      <c r="O91" s="417"/>
      <c r="P91" s="416">
        <v>0</v>
      </c>
      <c r="Q91" s="418"/>
      <c r="R91" s="417"/>
      <c r="S91" s="224">
        <v>0</v>
      </c>
      <c r="T91" s="224">
        <v>0</v>
      </c>
      <c r="U91" s="224">
        <v>300000</v>
      </c>
      <c r="V91" s="224">
        <v>0</v>
      </c>
      <c r="W91" s="224">
        <v>20000</v>
      </c>
      <c r="X91" s="224">
        <v>0</v>
      </c>
      <c r="Y91" s="224">
        <v>0</v>
      </c>
      <c r="Z91" s="224">
        <v>1242160</v>
      </c>
    </row>
    <row r="92" spans="1:26" ht="14.25" customHeight="1">
      <c r="A92" s="426"/>
      <c r="B92" s="421" t="s">
        <v>465</v>
      </c>
      <c r="C92" s="422"/>
      <c r="D92" s="422"/>
      <c r="E92" s="422"/>
      <c r="F92" s="422"/>
      <c r="G92" s="422"/>
      <c r="H92" s="423"/>
      <c r="I92" s="225">
        <v>13000</v>
      </c>
      <c r="J92" s="225">
        <v>0</v>
      </c>
      <c r="K92" s="404">
        <v>0</v>
      </c>
      <c r="L92" s="405"/>
      <c r="M92" s="225">
        <v>0</v>
      </c>
      <c r="N92" s="404">
        <v>909160</v>
      </c>
      <c r="O92" s="405"/>
      <c r="P92" s="404">
        <v>0</v>
      </c>
      <c r="Q92" s="406"/>
      <c r="R92" s="405"/>
      <c r="S92" s="225">
        <v>0</v>
      </c>
      <c r="T92" s="225">
        <v>0</v>
      </c>
      <c r="U92" s="225">
        <v>300000</v>
      </c>
      <c r="V92" s="225">
        <v>0</v>
      </c>
      <c r="W92" s="225">
        <v>20000</v>
      </c>
      <c r="X92" s="225">
        <v>0</v>
      </c>
      <c r="Y92" s="225">
        <v>0</v>
      </c>
      <c r="Z92" s="225">
        <v>1242160</v>
      </c>
    </row>
    <row r="93" spans="1:26" ht="14.25" customHeight="1">
      <c r="A93" s="459" t="s">
        <v>441</v>
      </c>
      <c r="B93" s="460"/>
      <c r="C93" s="460"/>
      <c r="D93" s="460"/>
      <c r="E93" s="460"/>
      <c r="F93" s="460"/>
      <c r="G93" s="460"/>
      <c r="H93" s="461"/>
      <c r="I93" s="227">
        <v>4208086.36</v>
      </c>
      <c r="J93" s="227">
        <v>2000</v>
      </c>
      <c r="K93" s="407">
        <v>1319565</v>
      </c>
      <c r="L93" s="408"/>
      <c r="M93" s="227">
        <v>91031</v>
      </c>
      <c r="N93" s="407">
        <v>1793383.18</v>
      </c>
      <c r="O93" s="408"/>
      <c r="P93" s="407">
        <v>752981.98</v>
      </c>
      <c r="Q93" s="409"/>
      <c r="R93" s="408"/>
      <c r="S93" s="227">
        <v>241000</v>
      </c>
      <c r="T93" s="227">
        <v>110000</v>
      </c>
      <c r="U93" s="227">
        <v>1483305</v>
      </c>
      <c r="V93" s="227">
        <v>497</v>
      </c>
      <c r="W93" s="227">
        <v>23750</v>
      </c>
      <c r="X93" s="227">
        <v>2073300</v>
      </c>
      <c r="Y93" s="227">
        <v>4642323</v>
      </c>
      <c r="Z93" s="227">
        <v>16741222.52</v>
      </c>
    </row>
    <row r="94" ht="409.5" customHeight="1" hidden="1"/>
  </sheetData>
  <sheetProtection/>
  <mergeCells count="348">
    <mergeCell ref="A89:A92"/>
    <mergeCell ref="B89:C91"/>
    <mergeCell ref="D90:H90"/>
    <mergeCell ref="B92:H92"/>
    <mergeCell ref="A93:H93"/>
    <mergeCell ref="A70:A76"/>
    <mergeCell ref="B70:C75"/>
    <mergeCell ref="D71:H71"/>
    <mergeCell ref="B76:H76"/>
    <mergeCell ref="A84:A88"/>
    <mergeCell ref="B84:C87"/>
    <mergeCell ref="B88:H88"/>
    <mergeCell ref="A49:A54"/>
    <mergeCell ref="B49:C53"/>
    <mergeCell ref="D50:H50"/>
    <mergeCell ref="B54:H54"/>
    <mergeCell ref="A55:A64"/>
    <mergeCell ref="B55:C63"/>
    <mergeCell ref="D56:H56"/>
    <mergeCell ref="B64:H64"/>
    <mergeCell ref="P36:R36"/>
    <mergeCell ref="B42:H42"/>
    <mergeCell ref="A43:A48"/>
    <mergeCell ref="B43:C47"/>
    <mergeCell ref="D44:H44"/>
    <mergeCell ref="B48:H48"/>
    <mergeCell ref="K44:L44"/>
    <mergeCell ref="P29:R29"/>
    <mergeCell ref="A35:A42"/>
    <mergeCell ref="B35:C41"/>
    <mergeCell ref="D35:H35"/>
    <mergeCell ref="K35:L35"/>
    <mergeCell ref="N35:O35"/>
    <mergeCell ref="P35:R35"/>
    <mergeCell ref="D36:H36"/>
    <mergeCell ref="K36:L36"/>
    <mergeCell ref="N36:O36"/>
    <mergeCell ref="U10:U12"/>
    <mergeCell ref="V10:V12"/>
    <mergeCell ref="K27:L27"/>
    <mergeCell ref="N27:O27"/>
    <mergeCell ref="P27:R27"/>
    <mergeCell ref="D28:H28"/>
    <mergeCell ref="K28:L28"/>
    <mergeCell ref="N28:O28"/>
    <mergeCell ref="P28:R28"/>
    <mergeCell ref="W8:W9"/>
    <mergeCell ref="X8:X9"/>
    <mergeCell ref="Y10:Y12"/>
    <mergeCell ref="A11:B11"/>
    <mergeCell ref="A13:A21"/>
    <mergeCell ref="B13:C20"/>
    <mergeCell ref="D18:H18"/>
    <mergeCell ref="B21:H21"/>
    <mergeCell ref="S10:S12"/>
    <mergeCell ref="T10:T12"/>
    <mergeCell ref="Y8:Y9"/>
    <mergeCell ref="I10:I12"/>
    <mergeCell ref="J10:J12"/>
    <mergeCell ref="K10:L12"/>
    <mergeCell ref="M10:M12"/>
    <mergeCell ref="N10:O12"/>
    <mergeCell ref="W10:W12"/>
    <mergeCell ref="X10:X12"/>
    <mergeCell ref="U8:U9"/>
    <mergeCell ref="V8:V9"/>
    <mergeCell ref="E7:G8"/>
    <mergeCell ref="I8:I9"/>
    <mergeCell ref="J8:J9"/>
    <mergeCell ref="K8:L9"/>
    <mergeCell ref="M8:M9"/>
    <mergeCell ref="N8:O9"/>
    <mergeCell ref="Z5:Z12"/>
    <mergeCell ref="I6:L7"/>
    <mergeCell ref="M6:M7"/>
    <mergeCell ref="N6:R7"/>
    <mergeCell ref="S6:T7"/>
    <mergeCell ref="U6:U7"/>
    <mergeCell ref="V6:W7"/>
    <mergeCell ref="X6:X7"/>
    <mergeCell ref="Y6:Y7"/>
    <mergeCell ref="P8:R9"/>
    <mergeCell ref="A2:Q2"/>
    <mergeCell ref="A3:Q3"/>
    <mergeCell ref="I5:L5"/>
    <mergeCell ref="N5:R5"/>
    <mergeCell ref="S5:T5"/>
    <mergeCell ref="D43:H43"/>
    <mergeCell ref="K43:L43"/>
    <mergeCell ref="N43:O43"/>
    <mergeCell ref="P43:R43"/>
    <mergeCell ref="P26:R26"/>
    <mergeCell ref="N44:O44"/>
    <mergeCell ref="P44:R44"/>
    <mergeCell ref="P25:R25"/>
    <mergeCell ref="D41:H41"/>
    <mergeCell ref="K41:L41"/>
    <mergeCell ref="N41:O41"/>
    <mergeCell ref="P41:R41"/>
    <mergeCell ref="K42:L42"/>
    <mergeCell ref="N42:O42"/>
    <mergeCell ref="P42:R42"/>
    <mergeCell ref="D15:H15"/>
    <mergeCell ref="D23:H23"/>
    <mergeCell ref="K19:L19"/>
    <mergeCell ref="N19:O19"/>
    <mergeCell ref="D22:H22"/>
    <mergeCell ref="D16:H16"/>
    <mergeCell ref="K16:L16"/>
    <mergeCell ref="N17:O17"/>
    <mergeCell ref="A1:Q1"/>
    <mergeCell ref="P10:R12"/>
    <mergeCell ref="K13:L13"/>
    <mergeCell ref="N13:O13"/>
    <mergeCell ref="P13:R13"/>
    <mergeCell ref="D14:H14"/>
    <mergeCell ref="K14:L14"/>
    <mergeCell ref="N14:O14"/>
    <mergeCell ref="P14:R14"/>
    <mergeCell ref="D13:H13"/>
    <mergeCell ref="P17:R17"/>
    <mergeCell ref="K18:L18"/>
    <mergeCell ref="N18:O18"/>
    <mergeCell ref="P18:R18"/>
    <mergeCell ref="K15:L15"/>
    <mergeCell ref="N15:O15"/>
    <mergeCell ref="P15:R15"/>
    <mergeCell ref="N16:O16"/>
    <mergeCell ref="P16:R16"/>
    <mergeCell ref="P19:R19"/>
    <mergeCell ref="D20:H20"/>
    <mergeCell ref="K20:L20"/>
    <mergeCell ref="N20:O20"/>
    <mergeCell ref="P20:R20"/>
    <mergeCell ref="K21:L21"/>
    <mergeCell ref="N21:O21"/>
    <mergeCell ref="P21:R21"/>
    <mergeCell ref="D19:H19"/>
    <mergeCell ref="K49:L49"/>
    <mergeCell ref="N49:O49"/>
    <mergeCell ref="P49:R49"/>
    <mergeCell ref="K22:L22"/>
    <mergeCell ref="N22:O22"/>
    <mergeCell ref="P22:R22"/>
    <mergeCell ref="N23:O23"/>
    <mergeCell ref="P23:R23"/>
    <mergeCell ref="P24:R24"/>
    <mergeCell ref="K25:L25"/>
    <mergeCell ref="K50:L50"/>
    <mergeCell ref="N50:O50"/>
    <mergeCell ref="P50:R50"/>
    <mergeCell ref="D51:H51"/>
    <mergeCell ref="K51:L51"/>
    <mergeCell ref="N51:O51"/>
    <mergeCell ref="P51:R51"/>
    <mergeCell ref="K52:L52"/>
    <mergeCell ref="N52:O52"/>
    <mergeCell ref="P52:R52"/>
    <mergeCell ref="D53:H53"/>
    <mergeCell ref="K53:L53"/>
    <mergeCell ref="N53:O53"/>
    <mergeCell ref="P53:R53"/>
    <mergeCell ref="D52:H52"/>
    <mergeCell ref="N57:O57"/>
    <mergeCell ref="P57:R57"/>
    <mergeCell ref="K54:L54"/>
    <mergeCell ref="N54:O54"/>
    <mergeCell ref="P54:R54"/>
    <mergeCell ref="D55:H55"/>
    <mergeCell ref="K55:L55"/>
    <mergeCell ref="N55:O55"/>
    <mergeCell ref="P55:R55"/>
    <mergeCell ref="P58:R58"/>
    <mergeCell ref="D59:H59"/>
    <mergeCell ref="K59:L59"/>
    <mergeCell ref="N59:O59"/>
    <mergeCell ref="P59:R59"/>
    <mergeCell ref="K56:L56"/>
    <mergeCell ref="N56:O56"/>
    <mergeCell ref="P56:R56"/>
    <mergeCell ref="D57:H57"/>
    <mergeCell ref="K57:L57"/>
    <mergeCell ref="K60:L60"/>
    <mergeCell ref="N60:O60"/>
    <mergeCell ref="P60:R60"/>
    <mergeCell ref="D61:H61"/>
    <mergeCell ref="K61:L61"/>
    <mergeCell ref="N61:O61"/>
    <mergeCell ref="P61:R61"/>
    <mergeCell ref="D60:H60"/>
    <mergeCell ref="K62:L62"/>
    <mergeCell ref="N62:O62"/>
    <mergeCell ref="P62:R62"/>
    <mergeCell ref="D63:H63"/>
    <mergeCell ref="K63:L63"/>
    <mergeCell ref="N63:O63"/>
    <mergeCell ref="P63:R63"/>
    <mergeCell ref="K64:L64"/>
    <mergeCell ref="N64:O64"/>
    <mergeCell ref="P64:R64"/>
    <mergeCell ref="D70:H70"/>
    <mergeCell ref="K70:L70"/>
    <mergeCell ref="N70:O70"/>
    <mergeCell ref="P70:R70"/>
    <mergeCell ref="N74:O74"/>
    <mergeCell ref="P74:R74"/>
    <mergeCell ref="K71:L71"/>
    <mergeCell ref="N71:O71"/>
    <mergeCell ref="P71:R71"/>
    <mergeCell ref="D72:H72"/>
    <mergeCell ref="K72:L72"/>
    <mergeCell ref="N72:O72"/>
    <mergeCell ref="P72:R72"/>
    <mergeCell ref="K76:L76"/>
    <mergeCell ref="N76:O76"/>
    <mergeCell ref="P76:R76"/>
    <mergeCell ref="K73:L73"/>
    <mergeCell ref="N73:O73"/>
    <mergeCell ref="P73:R73"/>
    <mergeCell ref="K75:L75"/>
    <mergeCell ref="N75:O75"/>
    <mergeCell ref="P75:R75"/>
    <mergeCell ref="K74:L74"/>
    <mergeCell ref="P47:R47"/>
    <mergeCell ref="K48:L48"/>
    <mergeCell ref="N48:O48"/>
    <mergeCell ref="P48:R48"/>
    <mergeCell ref="P45:R45"/>
    <mergeCell ref="D46:H46"/>
    <mergeCell ref="K46:L46"/>
    <mergeCell ref="N46:O46"/>
    <mergeCell ref="P46:R46"/>
    <mergeCell ref="K58:L58"/>
    <mergeCell ref="N58:O58"/>
    <mergeCell ref="D58:H58"/>
    <mergeCell ref="D45:H45"/>
    <mergeCell ref="K45:L45"/>
    <mergeCell ref="N45:O45"/>
    <mergeCell ref="D49:H49"/>
    <mergeCell ref="D47:H47"/>
    <mergeCell ref="K47:L47"/>
    <mergeCell ref="N47:O47"/>
    <mergeCell ref="V5:W5"/>
    <mergeCell ref="S8:S9"/>
    <mergeCell ref="T8:T9"/>
    <mergeCell ref="D17:H17"/>
    <mergeCell ref="K17:L17"/>
    <mergeCell ref="D25:H25"/>
    <mergeCell ref="K23:L23"/>
    <mergeCell ref="D24:H24"/>
    <mergeCell ref="K24:L24"/>
    <mergeCell ref="N24:O24"/>
    <mergeCell ref="K26:L26"/>
    <mergeCell ref="N26:O26"/>
    <mergeCell ref="A22:A29"/>
    <mergeCell ref="B22:C28"/>
    <mergeCell ref="D26:H26"/>
    <mergeCell ref="D27:H27"/>
    <mergeCell ref="N25:O25"/>
    <mergeCell ref="B29:H29"/>
    <mergeCell ref="K29:L29"/>
    <mergeCell ref="N29:O29"/>
    <mergeCell ref="D37:H37"/>
    <mergeCell ref="K37:L37"/>
    <mergeCell ref="N37:O37"/>
    <mergeCell ref="P37:R37"/>
    <mergeCell ref="D38:H38"/>
    <mergeCell ref="K38:L38"/>
    <mergeCell ref="N38:O38"/>
    <mergeCell ref="P38:R38"/>
    <mergeCell ref="D39:H39"/>
    <mergeCell ref="K39:L39"/>
    <mergeCell ref="N39:O39"/>
    <mergeCell ref="P39:R39"/>
    <mergeCell ref="D40:H40"/>
    <mergeCell ref="K40:L40"/>
    <mergeCell ref="N40:O40"/>
    <mergeCell ref="P40:R40"/>
    <mergeCell ref="D75:H75"/>
    <mergeCell ref="D62:H62"/>
    <mergeCell ref="D73:H73"/>
    <mergeCell ref="A77:A83"/>
    <mergeCell ref="B77:C82"/>
    <mergeCell ref="D77:H77"/>
    <mergeCell ref="D74:H74"/>
    <mergeCell ref="N77:O77"/>
    <mergeCell ref="D80:H80"/>
    <mergeCell ref="K80:L80"/>
    <mergeCell ref="N80:O80"/>
    <mergeCell ref="B83:H83"/>
    <mergeCell ref="K83:L83"/>
    <mergeCell ref="N83:O83"/>
    <mergeCell ref="P77:R77"/>
    <mergeCell ref="D78:H78"/>
    <mergeCell ref="K78:L78"/>
    <mergeCell ref="N78:O78"/>
    <mergeCell ref="P78:R78"/>
    <mergeCell ref="D79:H79"/>
    <mergeCell ref="K79:L79"/>
    <mergeCell ref="N79:O79"/>
    <mergeCell ref="P79:R79"/>
    <mergeCell ref="K77:L77"/>
    <mergeCell ref="P80:R80"/>
    <mergeCell ref="D81:H81"/>
    <mergeCell ref="K81:L81"/>
    <mergeCell ref="N81:O81"/>
    <mergeCell ref="P81:R81"/>
    <mergeCell ref="D82:H82"/>
    <mergeCell ref="K82:L82"/>
    <mergeCell ref="N82:O82"/>
    <mergeCell ref="P82:R82"/>
    <mergeCell ref="P83:R83"/>
    <mergeCell ref="D84:H84"/>
    <mergeCell ref="K84:L84"/>
    <mergeCell ref="N84:O84"/>
    <mergeCell ref="P84:R84"/>
    <mergeCell ref="D85:H85"/>
    <mergeCell ref="K85:L85"/>
    <mergeCell ref="N85:O85"/>
    <mergeCell ref="P85:R85"/>
    <mergeCell ref="D86:H86"/>
    <mergeCell ref="K86:L86"/>
    <mergeCell ref="N86:O86"/>
    <mergeCell ref="P86:R86"/>
    <mergeCell ref="D87:H87"/>
    <mergeCell ref="K87:L87"/>
    <mergeCell ref="N87:O87"/>
    <mergeCell ref="P87:R87"/>
    <mergeCell ref="K88:L88"/>
    <mergeCell ref="N88:O88"/>
    <mergeCell ref="P88:R88"/>
    <mergeCell ref="D89:H89"/>
    <mergeCell ref="K89:L89"/>
    <mergeCell ref="N89:O89"/>
    <mergeCell ref="P89:R89"/>
    <mergeCell ref="K90:L90"/>
    <mergeCell ref="N90:O90"/>
    <mergeCell ref="P90:R90"/>
    <mergeCell ref="D91:H91"/>
    <mergeCell ref="K91:L91"/>
    <mergeCell ref="N91:O91"/>
    <mergeCell ref="P91:R91"/>
    <mergeCell ref="K92:L92"/>
    <mergeCell ref="N92:O92"/>
    <mergeCell ref="P92:R92"/>
    <mergeCell ref="K93:L93"/>
    <mergeCell ref="N93:O93"/>
    <mergeCell ref="P93:R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O16" sqref="O16:P16"/>
    </sheetView>
  </sheetViews>
  <sheetFormatPr defaultColWidth="9.140625" defaultRowHeight="12.75"/>
  <cols>
    <col min="1" max="1" width="1.57421875" style="139" customWidth="1"/>
    <col min="2" max="2" width="16.8515625" style="139" customWidth="1"/>
    <col min="3" max="3" width="3.00390625" style="139" customWidth="1"/>
    <col min="4" max="4" width="7.00390625" style="139" customWidth="1"/>
    <col min="5" max="5" width="10.140625" style="139" customWidth="1"/>
    <col min="6" max="6" width="12.8515625" style="139" customWidth="1"/>
    <col min="7" max="7" width="1.1484375" style="139" customWidth="1"/>
    <col min="8" max="8" width="0.85546875" style="139" customWidth="1"/>
    <col min="9" max="9" width="13.28125" style="139" customWidth="1"/>
    <col min="10" max="10" width="0.2890625" style="139" customWidth="1"/>
    <col min="11" max="11" width="12.7109375" style="139" customWidth="1"/>
    <col min="12" max="12" width="3.57421875" style="139" customWidth="1"/>
    <col min="13" max="14" width="16.28125" style="139" customWidth="1"/>
    <col min="15" max="15" width="4.8515625" style="139" customWidth="1"/>
    <col min="16" max="16" width="11.421875" style="139" customWidth="1"/>
    <col min="17" max="17" width="13.7109375" style="139" customWidth="1"/>
    <col min="18" max="18" width="2.57421875" style="139" customWidth="1"/>
    <col min="19" max="19" width="13.140625" style="139" customWidth="1"/>
    <col min="20" max="20" width="0.13671875" style="139" customWidth="1"/>
    <col min="21" max="21" width="3.00390625" style="139" customWidth="1"/>
    <col min="22" max="24" width="16.28125" style="139" customWidth="1"/>
    <col min="25" max="25" width="0" style="139" hidden="1" customWidth="1"/>
    <col min="26" max="16384" width="9.140625" style="139" customWidth="1"/>
  </cols>
  <sheetData>
    <row r="1" spans="1:20" ht="16.5" customHeight="1">
      <c r="A1" s="486" t="s">
        <v>774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</row>
    <row r="2" spans="1:20" ht="16.5" customHeight="1">
      <c r="A2" s="488" t="s">
        <v>775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</row>
    <row r="3" spans="1:20" ht="18" customHeight="1">
      <c r="A3" s="488" t="s">
        <v>776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17.25" customHeight="1">
      <c r="A4" s="488" t="s">
        <v>178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</row>
    <row r="5" ht="8.25" customHeight="1" hidden="1"/>
    <row r="6" spans="2:24" ht="14.25">
      <c r="B6" s="239"/>
      <c r="C6" s="240"/>
      <c r="D6" s="240"/>
      <c r="E6" s="240"/>
      <c r="F6" s="240"/>
      <c r="G6" s="240"/>
      <c r="H6" s="484" t="s">
        <v>777</v>
      </c>
      <c r="I6" s="485"/>
      <c r="J6" s="241"/>
      <c r="K6" s="478" t="s">
        <v>370</v>
      </c>
      <c r="L6" s="477"/>
      <c r="M6" s="469"/>
      <c r="N6" s="478" t="s">
        <v>371</v>
      </c>
      <c r="O6" s="478" t="s">
        <v>372</v>
      </c>
      <c r="P6" s="469"/>
      <c r="Q6" s="478" t="s">
        <v>374</v>
      </c>
      <c r="R6" s="469"/>
      <c r="S6" s="478" t="s">
        <v>375</v>
      </c>
      <c r="T6" s="477"/>
      <c r="U6" s="477"/>
      <c r="V6" s="469"/>
      <c r="W6" s="478" t="s">
        <v>376</v>
      </c>
      <c r="X6" s="478" t="s">
        <v>6</v>
      </c>
    </row>
    <row r="7" spans="2:24" ht="14.25">
      <c r="B7" s="481" t="s">
        <v>778</v>
      </c>
      <c r="C7" s="371"/>
      <c r="D7" s="230"/>
      <c r="E7" s="230"/>
      <c r="F7" s="230"/>
      <c r="G7" s="230"/>
      <c r="H7" s="371"/>
      <c r="I7" s="371"/>
      <c r="J7" s="242"/>
      <c r="K7" s="483"/>
      <c r="L7" s="470"/>
      <c r="M7" s="471"/>
      <c r="N7" s="480"/>
      <c r="O7" s="483"/>
      <c r="P7" s="471"/>
      <c r="Q7" s="483"/>
      <c r="R7" s="471"/>
      <c r="S7" s="483"/>
      <c r="T7" s="470"/>
      <c r="U7" s="470"/>
      <c r="V7" s="471"/>
      <c r="W7" s="480"/>
      <c r="X7" s="479"/>
    </row>
    <row r="8" spans="2:24" ht="14.25">
      <c r="B8" s="482"/>
      <c r="C8" s="371"/>
      <c r="D8" s="230"/>
      <c r="E8" s="230"/>
      <c r="F8" s="230"/>
      <c r="G8" s="230"/>
      <c r="H8" s="371"/>
      <c r="I8" s="371"/>
      <c r="J8" s="242"/>
      <c r="K8" s="478" t="s">
        <v>387</v>
      </c>
      <c r="L8" s="469"/>
      <c r="M8" s="478" t="s">
        <v>388</v>
      </c>
      <c r="N8" s="478" t="s">
        <v>389</v>
      </c>
      <c r="O8" s="478" t="s">
        <v>390</v>
      </c>
      <c r="P8" s="469"/>
      <c r="Q8" s="478" t="s">
        <v>393</v>
      </c>
      <c r="R8" s="469"/>
      <c r="S8" s="478" t="s">
        <v>449</v>
      </c>
      <c r="T8" s="477"/>
      <c r="U8" s="469"/>
      <c r="V8" s="478" t="s">
        <v>394</v>
      </c>
      <c r="W8" s="478" t="s">
        <v>395</v>
      </c>
      <c r="X8" s="479"/>
    </row>
    <row r="9" spans="2:24" ht="14.25">
      <c r="B9" s="482"/>
      <c r="C9" s="371"/>
      <c r="D9" s="230"/>
      <c r="E9" s="230"/>
      <c r="F9" s="230"/>
      <c r="G9" s="230"/>
      <c r="H9" s="230"/>
      <c r="I9" s="230"/>
      <c r="J9" s="242"/>
      <c r="K9" s="482"/>
      <c r="L9" s="476"/>
      <c r="M9" s="479"/>
      <c r="N9" s="479"/>
      <c r="O9" s="482"/>
      <c r="P9" s="476"/>
      <c r="Q9" s="482"/>
      <c r="R9" s="476"/>
      <c r="S9" s="482"/>
      <c r="T9" s="328"/>
      <c r="U9" s="476"/>
      <c r="V9" s="479"/>
      <c r="W9" s="479"/>
      <c r="X9" s="479"/>
    </row>
    <row r="10" spans="2:24" ht="14.25">
      <c r="B10" s="243"/>
      <c r="C10" s="244"/>
      <c r="D10" s="244"/>
      <c r="E10" s="244"/>
      <c r="F10" s="244"/>
      <c r="G10" s="244"/>
      <c r="H10" s="244"/>
      <c r="I10" s="244"/>
      <c r="J10" s="245"/>
      <c r="K10" s="483"/>
      <c r="L10" s="471"/>
      <c r="M10" s="480"/>
      <c r="N10" s="480"/>
      <c r="O10" s="483"/>
      <c r="P10" s="471"/>
      <c r="Q10" s="483"/>
      <c r="R10" s="471"/>
      <c r="S10" s="483"/>
      <c r="T10" s="470"/>
      <c r="U10" s="471"/>
      <c r="V10" s="480"/>
      <c r="W10" s="480"/>
      <c r="X10" s="480"/>
    </row>
    <row r="11" spans="2:24" ht="14.25">
      <c r="B11" s="466" t="s">
        <v>334</v>
      </c>
      <c r="C11" s="468" t="s">
        <v>660</v>
      </c>
      <c r="D11" s="469"/>
      <c r="E11" s="472" t="s">
        <v>403</v>
      </c>
      <c r="F11" s="463"/>
      <c r="G11" s="463"/>
      <c r="H11" s="464"/>
      <c r="I11" s="473" t="s">
        <v>667</v>
      </c>
      <c r="J11" s="464"/>
      <c r="K11" s="474" t="s">
        <v>305</v>
      </c>
      <c r="L11" s="464"/>
      <c r="M11" s="246" t="s">
        <v>305</v>
      </c>
      <c r="N11" s="246" t="s">
        <v>305</v>
      </c>
      <c r="O11" s="474" t="s">
        <v>305</v>
      </c>
      <c r="P11" s="464"/>
      <c r="Q11" s="474" t="s">
        <v>305</v>
      </c>
      <c r="R11" s="464"/>
      <c r="S11" s="474" t="s">
        <v>305</v>
      </c>
      <c r="T11" s="463"/>
      <c r="U11" s="464"/>
      <c r="V11" s="246" t="s">
        <v>305</v>
      </c>
      <c r="W11" s="246" t="s">
        <v>309</v>
      </c>
      <c r="X11" s="247" t="s">
        <v>309</v>
      </c>
    </row>
    <row r="12" spans="2:24" ht="14.25">
      <c r="B12" s="467"/>
      <c r="C12" s="470"/>
      <c r="D12" s="471"/>
      <c r="E12" s="462" t="s">
        <v>779</v>
      </c>
      <c r="F12" s="463"/>
      <c r="G12" s="463"/>
      <c r="H12" s="463"/>
      <c r="I12" s="463"/>
      <c r="J12" s="464"/>
      <c r="K12" s="465" t="s">
        <v>305</v>
      </c>
      <c r="L12" s="464"/>
      <c r="M12" s="247" t="s">
        <v>305</v>
      </c>
      <c r="N12" s="247" t="s">
        <v>305</v>
      </c>
      <c r="O12" s="465" t="s">
        <v>305</v>
      </c>
      <c r="P12" s="464"/>
      <c r="Q12" s="465" t="s">
        <v>305</v>
      </c>
      <c r="R12" s="464"/>
      <c r="S12" s="465" t="s">
        <v>305</v>
      </c>
      <c r="T12" s="463"/>
      <c r="U12" s="464"/>
      <c r="V12" s="247" t="s">
        <v>305</v>
      </c>
      <c r="W12" s="247" t="s">
        <v>309</v>
      </c>
      <c r="X12" s="247" t="s">
        <v>309</v>
      </c>
    </row>
    <row r="13" spans="2:24" ht="14.25">
      <c r="B13" s="466" t="s">
        <v>342</v>
      </c>
      <c r="C13" s="468" t="s">
        <v>686</v>
      </c>
      <c r="D13" s="469"/>
      <c r="E13" s="472" t="s">
        <v>418</v>
      </c>
      <c r="F13" s="477"/>
      <c r="G13" s="477"/>
      <c r="H13" s="469"/>
      <c r="I13" s="473" t="s">
        <v>687</v>
      </c>
      <c r="J13" s="464"/>
      <c r="K13" s="474" t="s">
        <v>780</v>
      </c>
      <c r="L13" s="464"/>
      <c r="M13" s="246" t="s">
        <v>305</v>
      </c>
      <c r="N13" s="246" t="s">
        <v>305</v>
      </c>
      <c r="O13" s="474" t="s">
        <v>781</v>
      </c>
      <c r="P13" s="464"/>
      <c r="Q13" s="474" t="s">
        <v>305</v>
      </c>
      <c r="R13" s="464"/>
      <c r="S13" s="474" t="s">
        <v>305</v>
      </c>
      <c r="T13" s="463"/>
      <c r="U13" s="464"/>
      <c r="V13" s="246" t="s">
        <v>305</v>
      </c>
      <c r="W13" s="246" t="s">
        <v>305</v>
      </c>
      <c r="X13" s="247" t="s">
        <v>782</v>
      </c>
    </row>
    <row r="14" spans="2:24" ht="14.25">
      <c r="B14" s="475"/>
      <c r="C14" s="328"/>
      <c r="D14" s="476"/>
      <c r="E14" s="467"/>
      <c r="F14" s="470"/>
      <c r="G14" s="470"/>
      <c r="H14" s="471"/>
      <c r="I14" s="473" t="s">
        <v>689</v>
      </c>
      <c r="J14" s="464"/>
      <c r="K14" s="474" t="s">
        <v>309</v>
      </c>
      <c r="L14" s="464"/>
      <c r="M14" s="246" t="s">
        <v>305</v>
      </c>
      <c r="N14" s="246" t="s">
        <v>783</v>
      </c>
      <c r="O14" s="474" t="s">
        <v>784</v>
      </c>
      <c r="P14" s="464"/>
      <c r="Q14" s="474" t="s">
        <v>309</v>
      </c>
      <c r="R14" s="464"/>
      <c r="S14" s="474" t="s">
        <v>785</v>
      </c>
      <c r="T14" s="463"/>
      <c r="U14" s="464"/>
      <c r="V14" s="246" t="s">
        <v>309</v>
      </c>
      <c r="W14" s="246" t="s">
        <v>305</v>
      </c>
      <c r="X14" s="247" t="s">
        <v>786</v>
      </c>
    </row>
    <row r="15" spans="2:24" ht="14.25">
      <c r="B15" s="467"/>
      <c r="C15" s="470"/>
      <c r="D15" s="471"/>
      <c r="E15" s="462" t="s">
        <v>787</v>
      </c>
      <c r="F15" s="463"/>
      <c r="G15" s="463"/>
      <c r="H15" s="463"/>
      <c r="I15" s="463"/>
      <c r="J15" s="464"/>
      <c r="K15" s="465" t="s">
        <v>780</v>
      </c>
      <c r="L15" s="464"/>
      <c r="M15" s="247" t="s">
        <v>305</v>
      </c>
      <c r="N15" s="247" t="s">
        <v>783</v>
      </c>
      <c r="O15" s="465" t="s">
        <v>788</v>
      </c>
      <c r="P15" s="464"/>
      <c r="Q15" s="465" t="s">
        <v>309</v>
      </c>
      <c r="R15" s="464"/>
      <c r="S15" s="465" t="s">
        <v>785</v>
      </c>
      <c r="T15" s="463"/>
      <c r="U15" s="464"/>
      <c r="V15" s="247" t="s">
        <v>309</v>
      </c>
      <c r="W15" s="247" t="s">
        <v>305</v>
      </c>
      <c r="X15" s="247" t="s">
        <v>309</v>
      </c>
    </row>
    <row r="16" spans="2:24" ht="14.25">
      <c r="B16" s="466" t="s">
        <v>344</v>
      </c>
      <c r="C16" s="468" t="s">
        <v>691</v>
      </c>
      <c r="D16" s="469"/>
      <c r="E16" s="472" t="s">
        <v>422</v>
      </c>
      <c r="F16" s="477"/>
      <c r="G16" s="477"/>
      <c r="H16" s="469"/>
      <c r="I16" s="473" t="s">
        <v>692</v>
      </c>
      <c r="J16" s="464"/>
      <c r="K16" s="474" t="s">
        <v>305</v>
      </c>
      <c r="L16" s="464"/>
      <c r="M16" s="246" t="s">
        <v>789</v>
      </c>
      <c r="N16" s="246" t="s">
        <v>305</v>
      </c>
      <c r="O16" s="474" t="s">
        <v>305</v>
      </c>
      <c r="P16" s="464"/>
      <c r="Q16" s="474" t="s">
        <v>305</v>
      </c>
      <c r="R16" s="464"/>
      <c r="S16" s="474" t="s">
        <v>305</v>
      </c>
      <c r="T16" s="463"/>
      <c r="U16" s="464"/>
      <c r="V16" s="246" t="s">
        <v>305</v>
      </c>
      <c r="W16" s="246" t="s">
        <v>305</v>
      </c>
      <c r="X16" s="247" t="s">
        <v>789</v>
      </c>
    </row>
    <row r="17" spans="2:24" ht="14.25">
      <c r="B17" s="475"/>
      <c r="C17" s="328"/>
      <c r="D17" s="476"/>
      <c r="E17" s="475"/>
      <c r="F17" s="328"/>
      <c r="G17" s="328"/>
      <c r="H17" s="476"/>
      <c r="I17" s="473" t="s">
        <v>693</v>
      </c>
      <c r="J17" s="464"/>
      <c r="K17" s="474" t="s">
        <v>305</v>
      </c>
      <c r="L17" s="464"/>
      <c r="M17" s="246" t="s">
        <v>790</v>
      </c>
      <c r="N17" s="246" t="s">
        <v>305</v>
      </c>
      <c r="O17" s="474" t="s">
        <v>305</v>
      </c>
      <c r="P17" s="464"/>
      <c r="Q17" s="474" t="s">
        <v>305</v>
      </c>
      <c r="R17" s="464"/>
      <c r="S17" s="474" t="s">
        <v>305</v>
      </c>
      <c r="T17" s="463"/>
      <c r="U17" s="464"/>
      <c r="V17" s="246" t="s">
        <v>305</v>
      </c>
      <c r="W17" s="246" t="s">
        <v>305</v>
      </c>
      <c r="X17" s="247" t="s">
        <v>790</v>
      </c>
    </row>
    <row r="18" spans="2:24" ht="14.25">
      <c r="B18" s="475"/>
      <c r="C18" s="328"/>
      <c r="D18" s="476"/>
      <c r="E18" s="467"/>
      <c r="F18" s="470"/>
      <c r="G18" s="470"/>
      <c r="H18" s="471"/>
      <c r="I18" s="473" t="s">
        <v>696</v>
      </c>
      <c r="J18" s="464"/>
      <c r="K18" s="474" t="s">
        <v>791</v>
      </c>
      <c r="L18" s="464"/>
      <c r="M18" s="246" t="s">
        <v>305</v>
      </c>
      <c r="N18" s="246" t="s">
        <v>305</v>
      </c>
      <c r="O18" s="474" t="s">
        <v>305</v>
      </c>
      <c r="P18" s="464"/>
      <c r="Q18" s="474" t="s">
        <v>305</v>
      </c>
      <c r="R18" s="464"/>
      <c r="S18" s="474" t="s">
        <v>305</v>
      </c>
      <c r="T18" s="463"/>
      <c r="U18" s="464"/>
      <c r="V18" s="246" t="s">
        <v>305</v>
      </c>
      <c r="W18" s="246" t="s">
        <v>305</v>
      </c>
      <c r="X18" s="247" t="s">
        <v>791</v>
      </c>
    </row>
    <row r="19" spans="2:24" ht="14.25">
      <c r="B19" s="467"/>
      <c r="C19" s="470"/>
      <c r="D19" s="471"/>
      <c r="E19" s="462" t="s">
        <v>792</v>
      </c>
      <c r="F19" s="463"/>
      <c r="G19" s="463"/>
      <c r="H19" s="463"/>
      <c r="I19" s="463"/>
      <c r="J19" s="464"/>
      <c r="K19" s="465" t="s">
        <v>791</v>
      </c>
      <c r="L19" s="464"/>
      <c r="M19" s="247" t="s">
        <v>793</v>
      </c>
      <c r="N19" s="247" t="s">
        <v>305</v>
      </c>
      <c r="O19" s="465" t="s">
        <v>305</v>
      </c>
      <c r="P19" s="464"/>
      <c r="Q19" s="465" t="s">
        <v>305</v>
      </c>
      <c r="R19" s="464"/>
      <c r="S19" s="465" t="s">
        <v>305</v>
      </c>
      <c r="T19" s="463"/>
      <c r="U19" s="464"/>
      <c r="V19" s="247" t="s">
        <v>305</v>
      </c>
      <c r="W19" s="247" t="s">
        <v>305</v>
      </c>
      <c r="X19" s="247" t="s">
        <v>309</v>
      </c>
    </row>
    <row r="20" spans="2:24" ht="14.25">
      <c r="B20" s="466" t="s">
        <v>346</v>
      </c>
      <c r="C20" s="468" t="s">
        <v>698</v>
      </c>
      <c r="D20" s="469"/>
      <c r="E20" s="472" t="s">
        <v>429</v>
      </c>
      <c r="F20" s="477"/>
      <c r="G20" s="477"/>
      <c r="H20" s="469"/>
      <c r="I20" s="473" t="s">
        <v>700</v>
      </c>
      <c r="J20" s="464"/>
      <c r="K20" s="474" t="s">
        <v>794</v>
      </c>
      <c r="L20" s="464"/>
      <c r="M20" s="246" t="s">
        <v>305</v>
      </c>
      <c r="N20" s="246" t="s">
        <v>305</v>
      </c>
      <c r="O20" s="474" t="s">
        <v>305</v>
      </c>
      <c r="P20" s="464"/>
      <c r="Q20" s="474" t="s">
        <v>305</v>
      </c>
      <c r="R20" s="464"/>
      <c r="S20" s="474" t="s">
        <v>305</v>
      </c>
      <c r="T20" s="463"/>
      <c r="U20" s="464"/>
      <c r="V20" s="246" t="s">
        <v>305</v>
      </c>
      <c r="W20" s="246" t="s">
        <v>305</v>
      </c>
      <c r="X20" s="247" t="s">
        <v>794</v>
      </c>
    </row>
    <row r="21" spans="2:24" ht="14.25">
      <c r="B21" s="475"/>
      <c r="C21" s="328"/>
      <c r="D21" s="476"/>
      <c r="E21" s="467"/>
      <c r="F21" s="470"/>
      <c r="G21" s="470"/>
      <c r="H21" s="471"/>
      <c r="I21" s="473" t="s">
        <v>702</v>
      </c>
      <c r="J21" s="464"/>
      <c r="K21" s="474" t="s">
        <v>795</v>
      </c>
      <c r="L21" s="464"/>
      <c r="M21" s="246" t="s">
        <v>305</v>
      </c>
      <c r="N21" s="246" t="s">
        <v>305</v>
      </c>
      <c r="O21" s="474" t="s">
        <v>305</v>
      </c>
      <c r="P21" s="464"/>
      <c r="Q21" s="474" t="s">
        <v>305</v>
      </c>
      <c r="R21" s="464"/>
      <c r="S21" s="474" t="s">
        <v>305</v>
      </c>
      <c r="T21" s="463"/>
      <c r="U21" s="464"/>
      <c r="V21" s="246" t="s">
        <v>305</v>
      </c>
      <c r="W21" s="246" t="s">
        <v>305</v>
      </c>
      <c r="X21" s="247" t="s">
        <v>795</v>
      </c>
    </row>
    <row r="22" spans="2:24" ht="14.25">
      <c r="B22" s="467"/>
      <c r="C22" s="470"/>
      <c r="D22" s="471"/>
      <c r="E22" s="462" t="s">
        <v>796</v>
      </c>
      <c r="F22" s="463"/>
      <c r="G22" s="463"/>
      <c r="H22" s="463"/>
      <c r="I22" s="463"/>
      <c r="J22" s="464"/>
      <c r="K22" s="465" t="s">
        <v>309</v>
      </c>
      <c r="L22" s="464"/>
      <c r="M22" s="247" t="s">
        <v>305</v>
      </c>
      <c r="N22" s="247" t="s">
        <v>305</v>
      </c>
      <c r="O22" s="465" t="s">
        <v>305</v>
      </c>
      <c r="P22" s="464"/>
      <c r="Q22" s="465" t="s">
        <v>305</v>
      </c>
      <c r="R22" s="464"/>
      <c r="S22" s="465" t="s">
        <v>305</v>
      </c>
      <c r="T22" s="463"/>
      <c r="U22" s="464"/>
      <c r="V22" s="247" t="s">
        <v>305</v>
      </c>
      <c r="W22" s="247" t="s">
        <v>305</v>
      </c>
      <c r="X22" s="247" t="s">
        <v>309</v>
      </c>
    </row>
    <row r="23" spans="2:24" ht="14.25">
      <c r="B23" s="466" t="s">
        <v>348</v>
      </c>
      <c r="C23" s="468" t="s">
        <v>703</v>
      </c>
      <c r="D23" s="469"/>
      <c r="E23" s="472" t="s">
        <v>458</v>
      </c>
      <c r="F23" s="463"/>
      <c r="G23" s="463"/>
      <c r="H23" s="464"/>
      <c r="I23" s="473" t="s">
        <v>704</v>
      </c>
      <c r="J23" s="464"/>
      <c r="K23" s="474" t="s">
        <v>305</v>
      </c>
      <c r="L23" s="464"/>
      <c r="M23" s="246" t="s">
        <v>309</v>
      </c>
      <c r="N23" s="246" t="s">
        <v>305</v>
      </c>
      <c r="O23" s="474" t="s">
        <v>305</v>
      </c>
      <c r="P23" s="464"/>
      <c r="Q23" s="474" t="s">
        <v>305</v>
      </c>
      <c r="R23" s="464"/>
      <c r="S23" s="474" t="s">
        <v>305</v>
      </c>
      <c r="T23" s="463"/>
      <c r="U23" s="464"/>
      <c r="V23" s="246" t="s">
        <v>305</v>
      </c>
      <c r="W23" s="246" t="s">
        <v>305</v>
      </c>
      <c r="X23" s="247" t="s">
        <v>309</v>
      </c>
    </row>
    <row r="24" spans="2:24" ht="14.25">
      <c r="B24" s="467"/>
      <c r="C24" s="470"/>
      <c r="D24" s="471"/>
      <c r="E24" s="462" t="s">
        <v>797</v>
      </c>
      <c r="F24" s="463"/>
      <c r="G24" s="463"/>
      <c r="H24" s="463"/>
      <c r="I24" s="463"/>
      <c r="J24" s="464"/>
      <c r="K24" s="465" t="s">
        <v>305</v>
      </c>
      <c r="L24" s="464"/>
      <c r="M24" s="247" t="s">
        <v>309</v>
      </c>
      <c r="N24" s="247" t="s">
        <v>305</v>
      </c>
      <c r="O24" s="465" t="s">
        <v>305</v>
      </c>
      <c r="P24" s="464"/>
      <c r="Q24" s="465" t="s">
        <v>305</v>
      </c>
      <c r="R24" s="464"/>
      <c r="S24" s="465" t="s">
        <v>305</v>
      </c>
      <c r="T24" s="463"/>
      <c r="U24" s="464"/>
      <c r="V24" s="247" t="s">
        <v>305</v>
      </c>
      <c r="W24" s="247" t="s">
        <v>305</v>
      </c>
      <c r="X24" s="247" t="s">
        <v>309</v>
      </c>
    </row>
    <row r="25" ht="409.5" customHeight="1" hidden="1"/>
  </sheetData>
  <sheetProtection/>
  <mergeCells count="106">
    <mergeCell ref="A1:T1"/>
    <mergeCell ref="A2:T2"/>
    <mergeCell ref="A3:T3"/>
    <mergeCell ref="A4:T4"/>
    <mergeCell ref="H6:I8"/>
    <mergeCell ref="K6:M7"/>
    <mergeCell ref="N6:N7"/>
    <mergeCell ref="O6:P7"/>
    <mergeCell ref="Q6:R7"/>
    <mergeCell ref="S6:V7"/>
    <mergeCell ref="W6:W7"/>
    <mergeCell ref="X6:X10"/>
    <mergeCell ref="B7:C9"/>
    <mergeCell ref="K8:L10"/>
    <mergeCell ref="M8:M10"/>
    <mergeCell ref="N8:N10"/>
    <mergeCell ref="O8:P10"/>
    <mergeCell ref="Q8:R10"/>
    <mergeCell ref="S8:U10"/>
    <mergeCell ref="V8:V10"/>
    <mergeCell ref="W8:W10"/>
    <mergeCell ref="B11:B12"/>
    <mergeCell ref="C11:D12"/>
    <mergeCell ref="E11:H11"/>
    <mergeCell ref="I11:J11"/>
    <mergeCell ref="K11:L11"/>
    <mergeCell ref="O11:P11"/>
    <mergeCell ref="Q11:R11"/>
    <mergeCell ref="S11:U11"/>
    <mergeCell ref="E12:J12"/>
    <mergeCell ref="K12:L12"/>
    <mergeCell ref="O12:P12"/>
    <mergeCell ref="Q12:R12"/>
    <mergeCell ref="S12:U12"/>
    <mergeCell ref="B13:B15"/>
    <mergeCell ref="C13:D15"/>
    <mergeCell ref="E13:H14"/>
    <mergeCell ref="I13:J13"/>
    <mergeCell ref="K13:L13"/>
    <mergeCell ref="O13:P13"/>
    <mergeCell ref="Q13:R13"/>
    <mergeCell ref="S13:U13"/>
    <mergeCell ref="I14:J14"/>
    <mergeCell ref="K14:L14"/>
    <mergeCell ref="O14:P14"/>
    <mergeCell ref="Q14:R14"/>
    <mergeCell ref="S14:U14"/>
    <mergeCell ref="E15:J15"/>
    <mergeCell ref="K15:L15"/>
    <mergeCell ref="O15:P15"/>
    <mergeCell ref="Q15:R15"/>
    <mergeCell ref="S15:U15"/>
    <mergeCell ref="B16:B19"/>
    <mergeCell ref="C16:D19"/>
    <mergeCell ref="E16:H18"/>
    <mergeCell ref="I16:J16"/>
    <mergeCell ref="K16:L16"/>
    <mergeCell ref="O16:P16"/>
    <mergeCell ref="Q16:R16"/>
    <mergeCell ref="S16:U16"/>
    <mergeCell ref="I17:J17"/>
    <mergeCell ref="K17:L17"/>
    <mergeCell ref="O17:P17"/>
    <mergeCell ref="Q17:R17"/>
    <mergeCell ref="S17:U17"/>
    <mergeCell ref="I18:J18"/>
    <mergeCell ref="K18:L18"/>
    <mergeCell ref="O18:P18"/>
    <mergeCell ref="Q18:R18"/>
    <mergeCell ref="S18:U18"/>
    <mergeCell ref="E19:J19"/>
    <mergeCell ref="K19:L19"/>
    <mergeCell ref="O19:P19"/>
    <mergeCell ref="Q19:R19"/>
    <mergeCell ref="S19:U19"/>
    <mergeCell ref="B20:B22"/>
    <mergeCell ref="C20:D22"/>
    <mergeCell ref="E20:H21"/>
    <mergeCell ref="I20:J20"/>
    <mergeCell ref="K20:L20"/>
    <mergeCell ref="O20:P20"/>
    <mergeCell ref="E22:J22"/>
    <mergeCell ref="K22:L22"/>
    <mergeCell ref="O22:P22"/>
    <mergeCell ref="Q20:R20"/>
    <mergeCell ref="S20:U20"/>
    <mergeCell ref="I21:J21"/>
    <mergeCell ref="K21:L21"/>
    <mergeCell ref="O21:P21"/>
    <mergeCell ref="Q21:R21"/>
    <mergeCell ref="S21:U21"/>
    <mergeCell ref="B23:B24"/>
    <mergeCell ref="C23:D24"/>
    <mergeCell ref="E23:H23"/>
    <mergeCell ref="I23:J23"/>
    <mergeCell ref="K23:L23"/>
    <mergeCell ref="O23:P23"/>
    <mergeCell ref="E24:J24"/>
    <mergeCell ref="K24:L24"/>
    <mergeCell ref="O24:P24"/>
    <mergeCell ref="Q24:R24"/>
    <mergeCell ref="S24:U24"/>
    <mergeCell ref="Q22:R22"/>
    <mergeCell ref="S22:U22"/>
    <mergeCell ref="Q23:R23"/>
    <mergeCell ref="S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0"/>
  <sheetViews>
    <sheetView view="pageBreakPreview" zoomScaleSheetLayoutView="100" workbookViewId="0" topLeftCell="A16">
      <selection activeCell="G13" sqref="G13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99"/>
      <c r="B3" s="99"/>
      <c r="C3" s="56"/>
      <c r="D3" s="56"/>
    </row>
    <row r="4" spans="1:4" ht="16.5" customHeight="1">
      <c r="A4" s="249" t="s">
        <v>29</v>
      </c>
      <c r="B4" s="249"/>
      <c r="C4" s="249"/>
      <c r="D4" s="249"/>
    </row>
    <row r="5" spans="1:4" ht="16.5" customHeight="1">
      <c r="A5" s="248" t="s">
        <v>282</v>
      </c>
      <c r="B5" s="248"/>
      <c r="C5" s="248"/>
      <c r="D5" s="248"/>
    </row>
    <row r="6" spans="1:4" ht="16.5" customHeight="1">
      <c r="A6" s="248" t="s">
        <v>468</v>
      </c>
      <c r="B6" s="248"/>
      <c r="C6" s="248"/>
      <c r="D6" s="248"/>
    </row>
    <row r="7" spans="1:11" ht="16.5" customHeight="1">
      <c r="A7" s="101"/>
      <c r="B7" s="101"/>
      <c r="C7" s="101"/>
      <c r="D7" s="101"/>
      <c r="K7" s="135"/>
    </row>
    <row r="8" spans="1:13" ht="16.5" customHeight="1">
      <c r="A8" s="103"/>
      <c r="B8" s="101"/>
      <c r="C8" s="101"/>
      <c r="D8" s="101"/>
      <c r="M8" s="134"/>
    </row>
    <row r="9" spans="1:4" ht="16.5" customHeight="1">
      <c r="A9" s="103"/>
      <c r="B9" s="101"/>
      <c r="C9" s="101"/>
      <c r="D9" s="101" t="s">
        <v>41</v>
      </c>
    </row>
    <row r="10" spans="1:4" ht="16.5" customHeight="1">
      <c r="A10" s="103"/>
      <c r="B10" s="101"/>
      <c r="C10" s="101"/>
      <c r="D10" s="101"/>
    </row>
    <row r="11" spans="1:4" ht="16.5" customHeight="1">
      <c r="A11" s="103"/>
      <c r="B11" s="101"/>
      <c r="C11" s="3"/>
      <c r="D11" s="43"/>
    </row>
    <row r="12" spans="1:4" ht="16.5" customHeight="1">
      <c r="A12" s="103"/>
      <c r="B12" s="101"/>
      <c r="C12" s="3"/>
      <c r="D12" s="43"/>
    </row>
    <row r="13" spans="1:4" ht="16.5" customHeight="1">
      <c r="A13" s="103"/>
      <c r="B13" s="101"/>
      <c r="C13" s="3"/>
      <c r="D13" s="43"/>
    </row>
    <row r="14" spans="1:4" ht="16.5" customHeight="1">
      <c r="A14" s="103"/>
      <c r="B14" s="101"/>
      <c r="C14" s="3"/>
      <c r="D14" s="43"/>
    </row>
    <row r="15" spans="1:4" ht="16.5" customHeight="1">
      <c r="A15" s="103"/>
      <c r="B15" s="101"/>
      <c r="C15" s="3"/>
      <c r="D15" s="43"/>
    </row>
    <row r="16" spans="3:4" ht="16.5" customHeight="1" thickBot="1">
      <c r="C16" s="9" t="s">
        <v>6</v>
      </c>
      <c r="D16" s="138">
        <f>SUM(D11:D15)</f>
        <v>0</v>
      </c>
    </row>
    <row r="17" ht="16.5" customHeight="1" thickTop="1"/>
    <row r="18" ht="16.5" customHeight="1">
      <c r="A18" s="103"/>
    </row>
    <row r="19" ht="16.5" customHeight="1">
      <c r="A19" s="103"/>
    </row>
    <row r="20" ht="16.5" customHeight="1">
      <c r="A20" s="103"/>
    </row>
    <row r="21" ht="16.5" customHeight="1">
      <c r="A21" s="103"/>
    </row>
    <row r="22" ht="16.5" customHeight="1">
      <c r="A22" s="103"/>
    </row>
    <row r="23" ht="16.5" customHeight="1">
      <c r="A23" s="103"/>
    </row>
    <row r="24" ht="16.5" customHeight="1">
      <c r="A24" s="103"/>
    </row>
    <row r="25" ht="16.5" customHeight="1">
      <c r="A25" s="102"/>
    </row>
    <row r="26" spans="1:4" ht="16.5" customHeight="1">
      <c r="A26" s="102"/>
      <c r="D26" s="10"/>
    </row>
    <row r="27" ht="16.5" customHeight="1">
      <c r="A27" s="102" t="s">
        <v>220</v>
      </c>
    </row>
    <row r="28" ht="16.5" customHeight="1">
      <c r="A28" s="102"/>
    </row>
    <row r="29" spans="1:7" ht="16.5" customHeight="1">
      <c r="A29" s="102"/>
      <c r="G29" s="102"/>
    </row>
    <row r="30" spans="4:7" ht="16.5" customHeight="1">
      <c r="D30" s="10"/>
      <c r="G30" s="131"/>
    </row>
    <row r="31" ht="16.5" customHeight="1">
      <c r="D31" s="10"/>
    </row>
    <row r="32" ht="16.5" customHeight="1">
      <c r="D32" s="10"/>
    </row>
    <row r="33" spans="1:4" ht="16.5" customHeight="1">
      <c r="A33" s="106"/>
      <c r="D33" s="10"/>
    </row>
    <row r="34" spans="1:4" ht="16.5" customHeight="1">
      <c r="A34" s="106"/>
      <c r="D34" s="10"/>
    </row>
    <row r="35" spans="1:4" ht="16.5" customHeight="1">
      <c r="A35" s="106"/>
      <c r="D35" s="10"/>
    </row>
    <row r="36" spans="1:4" ht="16.5" customHeight="1">
      <c r="A36" s="106"/>
      <c r="D36" s="10"/>
    </row>
    <row r="37" spans="1:4" ht="16.5" customHeight="1">
      <c r="A37" s="101"/>
      <c r="D37" s="10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2"/>
      <c r="D464" s="2"/>
    </row>
    <row r="465" spans="2:4" ht="16.5" customHeight="1">
      <c r="B465" s="100"/>
      <c r="C465" s="2"/>
      <c r="D465" s="2"/>
    </row>
    <row r="466" spans="2:4" ht="16.5" customHeight="1">
      <c r="B466" s="100"/>
      <c r="C466" s="2"/>
      <c r="D466" s="2"/>
    </row>
    <row r="467" spans="2:4" ht="16.5" customHeight="1">
      <c r="B467" s="100"/>
      <c r="C467" s="2"/>
      <c r="D467" s="2"/>
    </row>
    <row r="468" spans="2:4" ht="16.5" customHeight="1">
      <c r="B468" s="100"/>
      <c r="C468" s="2"/>
      <c r="D468" s="2"/>
    </row>
    <row r="469" spans="2:4" ht="16.5" customHeight="1">
      <c r="B469" s="100"/>
      <c r="C469" s="2"/>
      <c r="D469" s="2"/>
    </row>
    <row r="470" spans="2:4" ht="16.5" customHeight="1">
      <c r="B470" s="100"/>
      <c r="C470" s="2"/>
      <c r="D470" s="2"/>
    </row>
    <row r="471" spans="2:4" ht="16.5" customHeight="1">
      <c r="B471" s="100"/>
      <c r="C471" s="2"/>
      <c r="D471" s="2"/>
    </row>
    <row r="472" spans="2:4" ht="16.5" customHeight="1">
      <c r="B472" s="100"/>
      <c r="C472" s="2"/>
      <c r="D472" s="2"/>
    </row>
    <row r="473" spans="2:4" ht="16.5" customHeight="1">
      <c r="B473" s="100"/>
      <c r="C473" s="2"/>
      <c r="D473" s="2"/>
    </row>
    <row r="474" spans="2:4" ht="16.5" customHeight="1">
      <c r="B474" s="100"/>
      <c r="C474" s="2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2:4" ht="16.5" customHeight="1">
      <c r="B558" s="100"/>
      <c r="C558" s="8"/>
      <c r="D558" s="2"/>
    </row>
    <row r="559" spans="2:4" ht="16.5" customHeight="1">
      <c r="B559" s="100"/>
      <c r="C559" s="8"/>
      <c r="D559" s="2"/>
    </row>
    <row r="560" spans="2:4" ht="16.5" customHeight="1">
      <c r="B560" s="100"/>
      <c r="C560" s="8"/>
      <c r="D560" s="2"/>
    </row>
    <row r="561" spans="2:4" ht="16.5" customHeight="1">
      <c r="B561" s="100"/>
      <c r="C561" s="8"/>
      <c r="D561" s="2"/>
    </row>
    <row r="562" spans="2:4" ht="16.5" customHeight="1">
      <c r="B562" s="100"/>
      <c r="C562" s="8"/>
      <c r="D562" s="2"/>
    </row>
    <row r="563" spans="2:4" ht="16.5" customHeight="1">
      <c r="B563" s="100"/>
      <c r="C563" s="8"/>
      <c r="D563" s="2"/>
    </row>
    <row r="564" spans="2:4" ht="16.5" customHeight="1">
      <c r="B564" s="100"/>
      <c r="C564" s="8"/>
      <c r="D564" s="2"/>
    </row>
    <row r="565" spans="2:4" ht="16.5" customHeight="1">
      <c r="B565" s="100"/>
      <c r="C565" s="8"/>
      <c r="D565" s="2"/>
    </row>
    <row r="566" spans="2:4" ht="16.5" customHeight="1">
      <c r="B566" s="100"/>
      <c r="C566" s="8"/>
      <c r="D566" s="2"/>
    </row>
    <row r="567" spans="2:4" ht="16.5" customHeight="1">
      <c r="B567" s="100"/>
      <c r="C567" s="8"/>
      <c r="D567" s="2"/>
    </row>
    <row r="568" spans="2:4" ht="16.5" customHeight="1">
      <c r="B568" s="100"/>
      <c r="C568" s="8"/>
      <c r="D568" s="2"/>
    </row>
    <row r="569" spans="1:4" ht="16.5" customHeight="1">
      <c r="A569" s="102"/>
      <c r="B569" s="102"/>
      <c r="C569" s="8"/>
      <c r="D569" s="2"/>
    </row>
    <row r="570" spans="1:4" ht="16.5" customHeight="1">
      <c r="A570" s="102"/>
      <c r="B570" s="102"/>
      <c r="C570" s="8"/>
      <c r="D570" s="2"/>
    </row>
    <row r="571" spans="1:4" ht="16.5" customHeight="1">
      <c r="A571" s="102"/>
      <c r="B571" s="102"/>
      <c r="C571" s="8"/>
      <c r="D571" s="2"/>
    </row>
    <row r="572" spans="1:4" ht="16.5" customHeight="1">
      <c r="A572" s="102"/>
      <c r="B572" s="102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5"/>
      <c r="C583" s="8"/>
      <c r="D583" s="2"/>
    </row>
    <row r="584" spans="1:4" ht="16.5" customHeight="1">
      <c r="A584" s="105"/>
      <c r="B584" s="105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5"/>
      <c r="B592" s="105"/>
      <c r="C592" s="8"/>
      <c r="D592" s="2"/>
    </row>
    <row r="593" spans="1:4" ht="16.5" customHeight="1">
      <c r="A593" s="105"/>
      <c r="B593" s="105"/>
      <c r="C593" s="8"/>
      <c r="D593" s="2"/>
    </row>
    <row r="594" spans="1:4" ht="16.5" customHeight="1">
      <c r="A594" s="105"/>
      <c r="B594" s="107"/>
      <c r="C594" s="8"/>
      <c r="D594" s="2"/>
    </row>
    <row r="595" spans="1:4" ht="16.5" customHeight="1">
      <c r="A595" s="105"/>
      <c r="B595" s="108"/>
      <c r="C595" s="8"/>
      <c r="D595" s="2"/>
    </row>
    <row r="596" spans="1:4" ht="16.5" customHeight="1">
      <c r="A596" s="105"/>
      <c r="B596" s="105"/>
      <c r="C596" s="8"/>
      <c r="D596" s="2"/>
    </row>
    <row r="597" spans="1:4" ht="16.5" customHeight="1">
      <c r="A597" s="105"/>
      <c r="B597" s="105"/>
      <c r="C597" s="8"/>
      <c r="D597" s="2"/>
    </row>
    <row r="598" spans="1:4" ht="16.5" customHeight="1">
      <c r="A598" s="105"/>
      <c r="B598" s="105"/>
      <c r="C598" s="8"/>
      <c r="D598" s="2"/>
    </row>
    <row r="599" spans="1:4" ht="16.5" customHeight="1">
      <c r="A599" s="105"/>
      <c r="B599" s="105"/>
      <c r="C599" s="8"/>
      <c r="D599" s="2"/>
    </row>
    <row r="600" spans="1:4" ht="16.5" customHeight="1">
      <c r="A600" s="105"/>
      <c r="B600" s="105"/>
      <c r="C600" s="8"/>
      <c r="D600" s="2"/>
    </row>
    <row r="601" spans="1:4" ht="16.5" customHeight="1">
      <c r="A601" s="105"/>
      <c r="B601" s="105"/>
      <c r="C601" s="8"/>
      <c r="D601" s="2"/>
    </row>
    <row r="602" spans="1:4" ht="16.5" customHeight="1">
      <c r="A602" s="105"/>
      <c r="B602" s="105"/>
      <c r="C602" s="8"/>
      <c r="D602" s="2"/>
    </row>
    <row r="603" spans="1:4" ht="16.5" customHeight="1">
      <c r="A603" s="102"/>
      <c r="B603" s="102"/>
      <c r="C603" s="8"/>
      <c r="D603" s="2"/>
    </row>
    <row r="604" spans="1:4" ht="16.5" customHeight="1">
      <c r="A604" s="102"/>
      <c r="B604" s="102"/>
      <c r="C604" s="8"/>
      <c r="D604" s="2"/>
    </row>
    <row r="605" spans="1:4" ht="16.5" customHeight="1">
      <c r="A605" s="102"/>
      <c r="B605" s="102"/>
      <c r="C605" s="8"/>
      <c r="D605" s="2"/>
    </row>
    <row r="606" spans="1:4" ht="16.5" customHeight="1">
      <c r="A606" s="102"/>
      <c r="B606" s="102"/>
      <c r="C606" s="8"/>
      <c r="D606" s="2"/>
    </row>
    <row r="607" spans="1:4" ht="16.5" customHeight="1">
      <c r="A607" s="102"/>
      <c r="B607" s="102"/>
      <c r="C607" s="8"/>
      <c r="D607" s="2"/>
    </row>
    <row r="608" spans="1:4" ht="16.5" customHeight="1">
      <c r="A608" s="102"/>
      <c r="B608" s="102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  <row r="800" spans="2:4" ht="16.5" customHeight="1">
      <c r="B800" s="100"/>
      <c r="C800" s="8"/>
      <c r="D800" s="2"/>
    </row>
    <row r="801" spans="2:4" ht="16.5" customHeight="1">
      <c r="B801" s="100"/>
      <c r="C801" s="8"/>
      <c r="D801" s="2"/>
    </row>
    <row r="802" spans="2:4" ht="16.5" customHeight="1">
      <c r="B802" s="100"/>
      <c r="C802" s="8"/>
      <c r="D802" s="2"/>
    </row>
    <row r="803" spans="2:4" ht="16.5" customHeight="1">
      <c r="B803" s="100"/>
      <c r="C803" s="8"/>
      <c r="D803" s="2"/>
    </row>
    <row r="804" spans="2:4" ht="16.5" customHeight="1">
      <c r="B804" s="100"/>
      <c r="C804" s="8"/>
      <c r="D804" s="2"/>
    </row>
    <row r="805" spans="2:4" ht="16.5" customHeight="1">
      <c r="B805" s="100"/>
      <c r="C805" s="8"/>
      <c r="D805" s="2"/>
    </row>
    <row r="806" spans="2:4" ht="16.5" customHeight="1">
      <c r="B806" s="100"/>
      <c r="C806" s="8"/>
      <c r="D806" s="2"/>
    </row>
    <row r="807" spans="2:4" ht="16.5" customHeight="1">
      <c r="B807" s="100"/>
      <c r="C807" s="8"/>
      <c r="D807" s="2"/>
    </row>
    <row r="808" spans="2:4" ht="16.5" customHeight="1">
      <c r="B808" s="100"/>
      <c r="C808" s="8"/>
      <c r="D808" s="2"/>
    </row>
    <row r="809" spans="2:4" ht="16.5" customHeight="1">
      <c r="B809" s="100"/>
      <c r="C809" s="8"/>
      <c r="D809" s="2"/>
    </row>
    <row r="810" spans="2:4" ht="16.5" customHeight="1">
      <c r="B810" s="100"/>
      <c r="C810" s="8"/>
      <c r="D810" s="2"/>
    </row>
  </sheetData>
  <sheetProtection/>
  <mergeCells count="3">
    <mergeCell ref="A5:D5"/>
    <mergeCell ref="A6:D6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6" customWidth="1"/>
    <col min="4" max="4" width="45.8515625" style="20" customWidth="1"/>
    <col min="5" max="5" width="15.8515625" style="117" customWidth="1"/>
    <col min="6" max="16384" width="9.140625" style="20" customWidth="1"/>
  </cols>
  <sheetData>
    <row r="1" spans="1:5" ht="21">
      <c r="A1" s="251" t="s">
        <v>511</v>
      </c>
      <c r="B1" s="251"/>
      <c r="C1" s="251"/>
      <c r="D1" s="251"/>
      <c r="E1" s="251"/>
    </row>
    <row r="2" spans="1:5" ht="21">
      <c r="A2" s="251" t="s">
        <v>174</v>
      </c>
      <c r="B2" s="251"/>
      <c r="C2" s="251"/>
      <c r="D2" s="251"/>
      <c r="E2" s="251"/>
    </row>
    <row r="3" spans="1:8" ht="21">
      <c r="A3" s="109" t="s">
        <v>67</v>
      </c>
      <c r="B3" s="109" t="s">
        <v>68</v>
      </c>
      <c r="C3" s="110" t="s">
        <v>69</v>
      </c>
      <c r="D3" s="109" t="s">
        <v>70</v>
      </c>
      <c r="E3" s="111" t="s">
        <v>71</v>
      </c>
      <c r="H3" s="20" t="s">
        <v>220</v>
      </c>
    </row>
    <row r="4" spans="1:5" ht="21">
      <c r="A4" s="125">
        <v>1</v>
      </c>
      <c r="B4" s="121">
        <v>21976</v>
      </c>
      <c r="C4" s="113" t="s">
        <v>479</v>
      </c>
      <c r="D4" s="147" t="s">
        <v>480</v>
      </c>
      <c r="E4" s="146">
        <v>91000</v>
      </c>
    </row>
    <row r="5" spans="1:5" ht="21">
      <c r="A5" s="112">
        <v>2</v>
      </c>
      <c r="B5" s="121">
        <v>21751</v>
      </c>
      <c r="C5" s="113" t="s">
        <v>251</v>
      </c>
      <c r="D5" s="112" t="s">
        <v>253</v>
      </c>
      <c r="E5" s="114">
        <v>16000</v>
      </c>
    </row>
    <row r="6" spans="1:5" ht="21">
      <c r="A6" s="112">
        <v>3</v>
      </c>
      <c r="B6" s="121">
        <v>21816</v>
      </c>
      <c r="C6" s="113" t="s">
        <v>254</v>
      </c>
      <c r="D6" s="112" t="s">
        <v>151</v>
      </c>
      <c r="E6" s="114">
        <v>44000</v>
      </c>
    </row>
    <row r="7" spans="1:5" ht="21">
      <c r="A7" s="112">
        <v>4</v>
      </c>
      <c r="B7" s="121">
        <v>21541</v>
      </c>
      <c r="C7" s="113" t="s">
        <v>255</v>
      </c>
      <c r="D7" s="112" t="s">
        <v>256</v>
      </c>
      <c r="E7" s="114">
        <v>40000</v>
      </c>
    </row>
    <row r="8" spans="1:5" ht="21">
      <c r="A8" s="112">
        <v>5</v>
      </c>
      <c r="B8" s="121">
        <v>21870</v>
      </c>
      <c r="C8" s="113" t="s">
        <v>272</v>
      </c>
      <c r="D8" s="112" t="s">
        <v>259</v>
      </c>
      <c r="E8" s="114">
        <v>16800</v>
      </c>
    </row>
    <row r="9" spans="1:5" ht="21">
      <c r="A9" s="112">
        <v>6</v>
      </c>
      <c r="B9" s="121">
        <v>21992</v>
      </c>
      <c r="C9" s="113" t="s">
        <v>483</v>
      </c>
      <c r="D9" s="112" t="s">
        <v>484</v>
      </c>
      <c r="E9" s="114">
        <v>56000</v>
      </c>
    </row>
    <row r="10" spans="1:5" ht="21">
      <c r="A10" s="112">
        <v>7</v>
      </c>
      <c r="B10" s="121">
        <v>21858</v>
      </c>
      <c r="C10" s="113" t="s">
        <v>273</v>
      </c>
      <c r="D10" s="112" t="s">
        <v>260</v>
      </c>
      <c r="E10" s="114">
        <v>21000</v>
      </c>
    </row>
    <row r="11" spans="1:5" ht="21">
      <c r="A11" s="112">
        <v>8</v>
      </c>
      <c r="B11" s="121">
        <v>21751</v>
      </c>
      <c r="C11" s="113" t="s">
        <v>261</v>
      </c>
      <c r="D11" s="112" t="s">
        <v>152</v>
      </c>
      <c r="E11" s="114">
        <v>30000</v>
      </c>
    </row>
    <row r="12" spans="1:5" ht="21">
      <c r="A12" s="112">
        <v>9</v>
      </c>
      <c r="B12" s="121">
        <v>21801</v>
      </c>
      <c r="C12" s="113" t="s">
        <v>262</v>
      </c>
      <c r="D12" s="112" t="s">
        <v>263</v>
      </c>
      <c r="E12" s="114">
        <v>40000</v>
      </c>
    </row>
    <row r="13" spans="1:5" ht="21">
      <c r="A13" s="112">
        <v>10</v>
      </c>
      <c r="B13" s="121">
        <v>21913</v>
      </c>
      <c r="C13" s="113" t="s">
        <v>295</v>
      </c>
      <c r="D13" s="112" t="s">
        <v>296</v>
      </c>
      <c r="E13" s="114">
        <v>100000</v>
      </c>
    </row>
    <row r="14" spans="1:5" ht="21">
      <c r="A14" s="112">
        <v>11</v>
      </c>
      <c r="B14" s="121">
        <v>21808</v>
      </c>
      <c r="C14" s="113" t="s">
        <v>264</v>
      </c>
      <c r="D14" s="112" t="s">
        <v>265</v>
      </c>
      <c r="E14" s="114">
        <v>30000</v>
      </c>
    </row>
    <row r="15" spans="1:5" ht="21">
      <c r="A15" s="112">
        <v>12</v>
      </c>
      <c r="B15" s="121">
        <v>21976</v>
      </c>
      <c r="C15" s="113" t="s">
        <v>481</v>
      </c>
      <c r="D15" s="112" t="s">
        <v>482</v>
      </c>
      <c r="E15" s="114">
        <v>70000</v>
      </c>
    </row>
    <row r="16" spans="1:5" ht="21">
      <c r="A16" s="112">
        <v>13</v>
      </c>
      <c r="B16" s="121">
        <v>21858</v>
      </c>
      <c r="C16" s="113" t="s">
        <v>274</v>
      </c>
      <c r="D16" s="112" t="s">
        <v>266</v>
      </c>
      <c r="E16" s="114">
        <v>70000</v>
      </c>
    </row>
    <row r="17" spans="1:8" ht="21">
      <c r="A17" s="112">
        <v>14</v>
      </c>
      <c r="B17" s="121" t="s">
        <v>292</v>
      </c>
      <c r="C17" s="113" t="s">
        <v>293</v>
      </c>
      <c r="D17" s="112" t="s">
        <v>294</v>
      </c>
      <c r="E17" s="114">
        <v>39900</v>
      </c>
      <c r="H17" s="20" t="s">
        <v>178</v>
      </c>
    </row>
    <row r="18" spans="1:5" ht="21">
      <c r="A18" s="112">
        <v>15</v>
      </c>
      <c r="B18" s="121">
        <v>21800</v>
      </c>
      <c r="C18" s="113" t="s">
        <v>267</v>
      </c>
      <c r="D18" s="112" t="s">
        <v>268</v>
      </c>
      <c r="E18" s="114">
        <v>47000</v>
      </c>
    </row>
    <row r="19" spans="1:5" ht="21">
      <c r="A19" s="112">
        <v>16</v>
      </c>
      <c r="B19" s="121">
        <v>237770</v>
      </c>
      <c r="C19" s="113" t="s">
        <v>153</v>
      </c>
      <c r="D19" s="112" t="s">
        <v>154</v>
      </c>
      <c r="E19" s="114">
        <v>13780</v>
      </c>
    </row>
    <row r="20" spans="1:5" ht="21">
      <c r="A20" s="112">
        <v>17</v>
      </c>
      <c r="B20" s="121">
        <v>237770</v>
      </c>
      <c r="C20" s="113" t="s">
        <v>105</v>
      </c>
      <c r="D20" s="112" t="s">
        <v>155</v>
      </c>
      <c r="E20" s="114">
        <v>8780</v>
      </c>
    </row>
    <row r="21" spans="1:5" ht="21">
      <c r="A21" s="112">
        <v>18</v>
      </c>
      <c r="B21" s="121">
        <v>21911</v>
      </c>
      <c r="C21" s="113" t="s">
        <v>290</v>
      </c>
      <c r="D21" s="112" t="s">
        <v>291</v>
      </c>
      <c r="E21" s="114">
        <v>60000</v>
      </c>
    </row>
    <row r="22" spans="1:5" ht="21">
      <c r="A22" s="112">
        <v>19</v>
      </c>
      <c r="B22" s="121">
        <v>21183</v>
      </c>
      <c r="C22" s="113" t="s">
        <v>221</v>
      </c>
      <c r="D22" s="112" t="s">
        <v>230</v>
      </c>
      <c r="E22" s="114">
        <v>20000</v>
      </c>
    </row>
    <row r="23" spans="1:5" ht="21">
      <c r="A23" s="112"/>
      <c r="B23" s="121"/>
      <c r="C23" s="113"/>
      <c r="D23" s="112"/>
      <c r="E23" s="114"/>
    </row>
    <row r="24" spans="1:5" ht="21">
      <c r="A24" s="112"/>
      <c r="B24" s="121"/>
      <c r="C24" s="113"/>
      <c r="D24" s="112"/>
      <c r="E24" s="114"/>
    </row>
    <row r="25" spans="1:5" ht="21">
      <c r="A25" s="112"/>
      <c r="B25" s="121"/>
      <c r="C25" s="113"/>
      <c r="D25" s="112"/>
      <c r="E25" s="114"/>
    </row>
    <row r="26" spans="1:5" ht="21">
      <c r="A26" s="112"/>
      <c r="B26" s="121"/>
      <c r="C26" s="113"/>
      <c r="D26" s="112"/>
      <c r="E26" s="114"/>
    </row>
    <row r="27" spans="1:5" ht="21">
      <c r="A27" s="112"/>
      <c r="B27" s="121"/>
      <c r="C27" s="113"/>
      <c r="D27" s="112"/>
      <c r="E27" s="114"/>
    </row>
    <row r="28" spans="1:5" ht="21">
      <c r="A28" s="112"/>
      <c r="B28" s="121"/>
      <c r="C28" s="113"/>
      <c r="D28" s="112"/>
      <c r="E28" s="114"/>
    </row>
    <row r="29" spans="1:5" ht="21">
      <c r="A29" s="112"/>
      <c r="B29" s="121"/>
      <c r="C29" s="113"/>
      <c r="D29" s="112"/>
      <c r="E29" s="114"/>
    </row>
    <row r="30" spans="1:5" ht="21">
      <c r="A30" s="253" t="s">
        <v>6</v>
      </c>
      <c r="B30" s="253"/>
      <c r="C30" s="253"/>
      <c r="D30" s="253"/>
      <c r="E30" s="115">
        <f>SUM(E4:E29)</f>
        <v>814260</v>
      </c>
    </row>
    <row r="31" ht="21">
      <c r="E31" s="117" t="s">
        <v>178</v>
      </c>
    </row>
    <row r="32" spans="1:6" ht="21">
      <c r="A32" s="252" t="s">
        <v>177</v>
      </c>
      <c r="B32" s="252"/>
      <c r="C32" s="252"/>
      <c r="D32" s="252"/>
      <c r="E32" s="252"/>
      <c r="F32" s="118"/>
    </row>
    <row r="33" spans="1:6" ht="21">
      <c r="A33" s="250" t="s">
        <v>150</v>
      </c>
      <c r="B33" s="250"/>
      <c r="C33" s="250"/>
      <c r="D33" s="250"/>
      <c r="E33" s="250"/>
      <c r="F33" s="250"/>
    </row>
    <row r="34" spans="1:6" ht="21">
      <c r="A34" s="250" t="s">
        <v>271</v>
      </c>
      <c r="B34" s="250"/>
      <c r="C34" s="250"/>
      <c r="D34" s="250"/>
      <c r="E34" s="250"/>
      <c r="F34" s="250"/>
    </row>
    <row r="36" ht="21">
      <c r="I36" s="20" t="s">
        <v>223</v>
      </c>
    </row>
    <row r="49" ht="21">
      <c r="E49" s="11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D16" sqref="D16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5.00390625" style="83" customWidth="1"/>
    <col min="5" max="5" width="9.140625" style="83" hidden="1" customWidth="1"/>
    <col min="6" max="16384" width="9.140625" style="83" customWidth="1"/>
  </cols>
  <sheetData>
    <row r="1" spans="1:5" ht="23.25">
      <c r="A1" s="254" t="s">
        <v>511</v>
      </c>
      <c r="B1" s="254"/>
      <c r="C1" s="254"/>
      <c r="D1" s="254"/>
      <c r="E1" s="254"/>
    </row>
    <row r="2" spans="1:5" ht="23.25">
      <c r="A2" s="254" t="s">
        <v>200</v>
      </c>
      <c r="B2" s="254"/>
      <c r="C2" s="254"/>
      <c r="D2" s="254"/>
      <c r="E2" s="32"/>
    </row>
    <row r="3" spans="1:4" ht="23.25">
      <c r="A3" s="254" t="s">
        <v>156</v>
      </c>
      <c r="B3" s="254"/>
      <c r="C3" s="254"/>
      <c r="D3" s="254"/>
    </row>
    <row r="5" spans="1:4" ht="23.25">
      <c r="A5" s="84" t="s">
        <v>67</v>
      </c>
      <c r="B5" s="84" t="s">
        <v>8</v>
      </c>
      <c r="C5" s="84" t="s">
        <v>41</v>
      </c>
      <c r="D5" s="84" t="s">
        <v>157</v>
      </c>
    </row>
    <row r="6" spans="1:4" ht="23.25">
      <c r="A6" s="86">
        <v>1</v>
      </c>
      <c r="B6" s="87" t="s">
        <v>158</v>
      </c>
      <c r="C6" s="88">
        <v>100000</v>
      </c>
      <c r="D6" s="87"/>
    </row>
    <row r="7" spans="1:4" ht="23.25">
      <c r="A7" s="89">
        <v>2</v>
      </c>
      <c r="B7" s="90" t="s">
        <v>159</v>
      </c>
      <c r="C7" s="91">
        <v>100000</v>
      </c>
      <c r="D7" s="90"/>
    </row>
    <row r="8" spans="1:4" ht="23.25">
      <c r="A8" s="89">
        <v>3</v>
      </c>
      <c r="B8" s="90" t="s">
        <v>160</v>
      </c>
      <c r="C8" s="91">
        <v>100000</v>
      </c>
      <c r="D8" s="90"/>
    </row>
    <row r="9" spans="1:4" ht="23.25">
      <c r="A9" s="89">
        <v>4</v>
      </c>
      <c r="B9" s="90" t="s">
        <v>161</v>
      </c>
      <c r="C9" s="91">
        <v>100000</v>
      </c>
      <c r="D9" s="90"/>
    </row>
    <row r="10" spans="1:4" ht="23.25">
      <c r="A10" s="89">
        <v>5</v>
      </c>
      <c r="B10" s="90" t="s">
        <v>162</v>
      </c>
      <c r="C10" s="91">
        <v>100000</v>
      </c>
      <c r="D10" s="90"/>
    </row>
    <row r="11" spans="1:4" ht="23.25">
      <c r="A11" s="89">
        <v>6</v>
      </c>
      <c r="B11" s="90" t="s">
        <v>163</v>
      </c>
      <c r="C11" s="91">
        <v>100000</v>
      </c>
      <c r="D11" s="90"/>
    </row>
    <row r="12" spans="1:4" ht="23.25">
      <c r="A12" s="89">
        <v>7</v>
      </c>
      <c r="B12" s="90" t="s">
        <v>164</v>
      </c>
      <c r="C12" s="91">
        <v>100000</v>
      </c>
      <c r="D12" s="90"/>
    </row>
    <row r="13" spans="1:4" ht="23.25">
      <c r="A13" s="89">
        <v>8</v>
      </c>
      <c r="B13" s="90" t="s">
        <v>165</v>
      </c>
      <c r="C13" s="91">
        <v>100000</v>
      </c>
      <c r="D13" s="90"/>
    </row>
    <row r="14" spans="1:4" ht="23.25">
      <c r="A14" s="89">
        <v>9</v>
      </c>
      <c r="B14" s="90" t="s">
        <v>166</v>
      </c>
      <c r="C14" s="91">
        <v>100000</v>
      </c>
      <c r="D14" s="90"/>
    </row>
    <row r="15" spans="1:4" ht="23.25">
      <c r="A15" s="89">
        <v>10</v>
      </c>
      <c r="B15" s="90" t="s">
        <v>167</v>
      </c>
      <c r="C15" s="91">
        <v>100000</v>
      </c>
      <c r="D15" s="90"/>
    </row>
    <row r="16" spans="1:4" ht="23.25">
      <c r="A16" s="92">
        <v>11</v>
      </c>
      <c r="B16" s="93" t="s">
        <v>168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169</v>
      </c>
      <c r="D20" s="83" t="s">
        <v>170</v>
      </c>
    </row>
    <row r="21" spans="1:3" ht="23.25">
      <c r="A21" s="83" t="s">
        <v>171</v>
      </c>
      <c r="C21" s="83" t="s">
        <v>173</v>
      </c>
    </row>
    <row r="22" spans="1:3" ht="23.25">
      <c r="A22" s="83" t="s">
        <v>297</v>
      </c>
      <c r="C22" s="83" t="s">
        <v>172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40">
      <selection activeCell="C10" sqref="C10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251" t="s">
        <v>511</v>
      </c>
      <c r="B1" s="251"/>
      <c r="C1" s="251"/>
    </row>
    <row r="2" spans="1:3" ht="23.25">
      <c r="A2" s="251" t="s">
        <v>200</v>
      </c>
      <c r="B2" s="251"/>
      <c r="C2" s="251"/>
    </row>
    <row r="3" spans="1:3" ht="23.25">
      <c r="A3" s="251" t="s">
        <v>176</v>
      </c>
      <c r="B3" s="251"/>
      <c r="C3" s="251"/>
    </row>
    <row r="4" spans="1:3" ht="19.5" customHeight="1">
      <c r="A4" s="109" t="s">
        <v>67</v>
      </c>
      <c r="B4" s="109" t="s">
        <v>68</v>
      </c>
      <c r="C4" s="111" t="s">
        <v>179</v>
      </c>
    </row>
    <row r="5" spans="1:3" ht="19.5" customHeight="1">
      <c r="A5" s="124">
        <v>1</v>
      </c>
      <c r="B5" s="121">
        <v>235849</v>
      </c>
      <c r="C5" s="125">
        <v>103.54</v>
      </c>
    </row>
    <row r="6" spans="1:3" ht="19.5" customHeight="1">
      <c r="A6" s="124">
        <v>2</v>
      </c>
      <c r="B6" s="121">
        <v>236021</v>
      </c>
      <c r="C6" s="125">
        <v>136.72</v>
      </c>
    </row>
    <row r="7" spans="1:3" ht="19.5" customHeight="1">
      <c r="A7" s="124">
        <v>3</v>
      </c>
      <c r="B7" s="121">
        <v>236213</v>
      </c>
      <c r="C7" s="125">
        <v>211.02</v>
      </c>
    </row>
    <row r="8" spans="1:3" ht="19.5" customHeight="1">
      <c r="A8" s="124">
        <v>4</v>
      </c>
      <c r="B8" s="121">
        <v>236394</v>
      </c>
      <c r="C8" s="125">
        <v>57.48</v>
      </c>
    </row>
    <row r="9" spans="1:3" ht="19.5" customHeight="1">
      <c r="A9" s="124">
        <v>5</v>
      </c>
      <c r="B9" s="121">
        <v>236583</v>
      </c>
      <c r="C9" s="125">
        <v>146.63</v>
      </c>
    </row>
    <row r="10" spans="1:3" ht="18.75" customHeight="1">
      <c r="A10" s="124">
        <v>6</v>
      </c>
      <c r="B10" s="121">
        <v>236759</v>
      </c>
      <c r="C10" s="126">
        <v>119.2</v>
      </c>
    </row>
    <row r="11" spans="1:3" ht="19.5" customHeight="1">
      <c r="A11" s="124">
        <v>7</v>
      </c>
      <c r="B11" s="121">
        <v>236948</v>
      </c>
      <c r="C11" s="126">
        <v>287.6</v>
      </c>
    </row>
    <row r="12" spans="1:3" ht="19.5" customHeight="1">
      <c r="A12" s="124">
        <v>8</v>
      </c>
      <c r="B12" s="121">
        <v>237130</v>
      </c>
      <c r="C12" s="125">
        <v>403.22</v>
      </c>
    </row>
    <row r="13" spans="1:3" ht="19.5" customHeight="1">
      <c r="A13" s="124">
        <v>9</v>
      </c>
      <c r="B13" s="121">
        <v>237312</v>
      </c>
      <c r="C13" s="127">
        <v>234.17</v>
      </c>
    </row>
    <row r="14" spans="1:3" ht="19.5" customHeight="1">
      <c r="A14" s="124">
        <v>10</v>
      </c>
      <c r="B14" s="121">
        <v>18348</v>
      </c>
      <c r="C14" s="127">
        <v>254.88</v>
      </c>
    </row>
    <row r="15" spans="1:3" ht="19.5" customHeight="1">
      <c r="A15" s="124">
        <v>11</v>
      </c>
      <c r="B15" s="121">
        <v>237676</v>
      </c>
      <c r="C15" s="127">
        <v>346.72</v>
      </c>
    </row>
    <row r="16" spans="1:3" ht="19.5" customHeight="1">
      <c r="A16" s="124">
        <v>12</v>
      </c>
      <c r="B16" s="121">
        <v>237857</v>
      </c>
      <c r="C16" s="127">
        <v>339.62</v>
      </c>
    </row>
    <row r="17" spans="1:3" ht="19.5" customHeight="1">
      <c r="A17" s="124">
        <v>13</v>
      </c>
      <c r="B17" s="121">
        <v>238039</v>
      </c>
      <c r="C17" s="127">
        <v>342.47</v>
      </c>
    </row>
    <row r="18" spans="1:3" ht="19.5" customHeight="1">
      <c r="A18" s="124">
        <v>14</v>
      </c>
      <c r="B18" s="121">
        <v>238222</v>
      </c>
      <c r="C18" s="127">
        <v>358.51</v>
      </c>
    </row>
    <row r="19" spans="1:3" ht="19.5" customHeight="1">
      <c r="A19" s="124">
        <v>15</v>
      </c>
      <c r="B19" s="121">
        <v>238404</v>
      </c>
      <c r="C19" s="127">
        <v>183.56</v>
      </c>
    </row>
    <row r="20" spans="1:3" ht="19.5" customHeight="1">
      <c r="A20" s="124">
        <v>16</v>
      </c>
      <c r="B20" s="121">
        <v>238586</v>
      </c>
      <c r="C20" s="127">
        <v>249.47</v>
      </c>
    </row>
    <row r="21" spans="1:3" ht="19.5" customHeight="1">
      <c r="A21" s="124">
        <v>17</v>
      </c>
      <c r="B21" s="121">
        <v>238775</v>
      </c>
      <c r="C21" s="127">
        <v>221.32</v>
      </c>
    </row>
    <row r="22" spans="1:3" ht="19.5" customHeight="1">
      <c r="A22" s="124">
        <v>18</v>
      </c>
      <c r="B22" s="121">
        <v>238949</v>
      </c>
      <c r="C22" s="127">
        <v>207.96</v>
      </c>
    </row>
    <row r="23" spans="1:3" ht="19.5" customHeight="1">
      <c r="A23" s="124">
        <v>19</v>
      </c>
      <c r="B23" s="121">
        <v>239138</v>
      </c>
      <c r="C23" s="127">
        <v>487.4</v>
      </c>
    </row>
    <row r="24" spans="1:3" ht="19.5" customHeight="1">
      <c r="A24" s="124">
        <v>20</v>
      </c>
      <c r="B24" s="121">
        <v>239320</v>
      </c>
      <c r="C24" s="127">
        <v>323.86</v>
      </c>
    </row>
    <row r="25" spans="1:3" ht="19.5" customHeight="1">
      <c r="A25" s="124">
        <v>21</v>
      </c>
      <c r="B25" s="121">
        <v>239507</v>
      </c>
      <c r="C25" s="127">
        <v>369.85</v>
      </c>
    </row>
    <row r="26" spans="1:3" ht="19.5" customHeight="1">
      <c r="A26" s="124">
        <v>22</v>
      </c>
      <c r="B26" s="121">
        <v>239691</v>
      </c>
      <c r="C26" s="127">
        <v>451.52</v>
      </c>
    </row>
    <row r="27" spans="1:3" ht="19.5" customHeight="1">
      <c r="A27" s="124">
        <v>23</v>
      </c>
      <c r="B27" s="121">
        <v>239872</v>
      </c>
      <c r="C27" s="127">
        <v>358.8</v>
      </c>
    </row>
    <row r="28" spans="1:3" ht="19.5" customHeight="1">
      <c r="A28" s="124">
        <v>24</v>
      </c>
      <c r="B28" s="121">
        <v>240054</v>
      </c>
      <c r="C28" s="127">
        <v>415.47</v>
      </c>
    </row>
    <row r="29" spans="1:3" ht="19.5" customHeight="1">
      <c r="A29" s="124">
        <v>25</v>
      </c>
      <c r="B29" s="121">
        <v>21090</v>
      </c>
      <c r="C29" s="127">
        <v>271.13</v>
      </c>
    </row>
    <row r="30" spans="1:3" ht="19.5" customHeight="1">
      <c r="A30" s="124">
        <v>26</v>
      </c>
      <c r="B30" s="121">
        <v>21272</v>
      </c>
      <c r="C30" s="127">
        <v>381.92</v>
      </c>
    </row>
    <row r="31" spans="1:3" ht="19.5" customHeight="1">
      <c r="A31" s="124">
        <v>27</v>
      </c>
      <c r="B31" s="121">
        <v>21457</v>
      </c>
      <c r="C31" s="127">
        <v>283.67</v>
      </c>
    </row>
    <row r="32" spans="1:3" ht="19.5" customHeight="1">
      <c r="A32" s="124">
        <v>28</v>
      </c>
      <c r="B32" s="121">
        <v>21817</v>
      </c>
      <c r="C32" s="127">
        <v>248.09</v>
      </c>
    </row>
    <row r="33" spans="1:3" ht="19.5" customHeight="1">
      <c r="A33" s="124">
        <v>31</v>
      </c>
      <c r="B33" s="121">
        <v>22000</v>
      </c>
      <c r="C33" s="127">
        <v>564.36</v>
      </c>
    </row>
    <row r="34" spans="1:3" ht="24" thickBot="1">
      <c r="A34" s="256" t="s">
        <v>6</v>
      </c>
      <c r="B34" s="257"/>
      <c r="C34" s="128">
        <f>SUM(C5:C33)</f>
        <v>8360.16</v>
      </c>
    </row>
    <row r="35" spans="1:3" ht="24" thickTop="1">
      <c r="A35" s="122"/>
      <c r="B35" s="122"/>
      <c r="C35" s="145"/>
    </row>
    <row r="36" spans="1:3" ht="23.25">
      <c r="A36" s="122"/>
      <c r="B36" s="122"/>
      <c r="C36" s="145"/>
    </row>
    <row r="37" spans="1:3" ht="23.25">
      <c r="A37" s="122"/>
      <c r="B37" s="122"/>
      <c r="C37" s="145"/>
    </row>
    <row r="38" spans="1:3" ht="23.25">
      <c r="A38" s="122"/>
      <c r="B38" s="122"/>
      <c r="C38" s="145"/>
    </row>
    <row r="39" spans="1:3" ht="23.25">
      <c r="A39" s="122"/>
      <c r="B39" s="122"/>
      <c r="C39" s="145"/>
    </row>
    <row r="40" spans="1:3" ht="23.25">
      <c r="A40" s="122"/>
      <c r="B40" s="122"/>
      <c r="C40" s="145"/>
    </row>
    <row r="41" spans="1:3" ht="23.25">
      <c r="A41" s="122"/>
      <c r="B41" s="122"/>
      <c r="C41" s="145"/>
    </row>
    <row r="42" spans="1:3" ht="23.25">
      <c r="A42" s="122"/>
      <c r="B42" s="122"/>
      <c r="C42" s="145"/>
    </row>
    <row r="43" spans="1:3" ht="23.25">
      <c r="A43" s="122"/>
      <c r="B43" s="122"/>
      <c r="C43" s="145"/>
    </row>
    <row r="44" spans="1:3" ht="23.25">
      <c r="A44" s="122"/>
      <c r="B44" s="122"/>
      <c r="C44" s="145"/>
    </row>
    <row r="45" spans="1:3" ht="23.25">
      <c r="A45" s="252" t="s">
        <v>212</v>
      </c>
      <c r="B45" s="252"/>
      <c r="C45" s="252"/>
    </row>
    <row r="46" spans="1:3" ht="23.25">
      <c r="A46" s="255" t="s">
        <v>213</v>
      </c>
      <c r="B46" s="255"/>
      <c r="C46" s="255"/>
    </row>
    <row r="47" spans="1:3" ht="23.25">
      <c r="A47" s="250" t="s">
        <v>281</v>
      </c>
      <c r="B47" s="250"/>
      <c r="C47" s="250"/>
    </row>
  </sheetData>
  <sheetProtection/>
  <mergeCells count="7">
    <mergeCell ref="A47:C47"/>
    <mergeCell ref="A46:C46"/>
    <mergeCell ref="A1:C1"/>
    <mergeCell ref="A2:C2"/>
    <mergeCell ref="A3:C3"/>
    <mergeCell ref="A45:C45"/>
    <mergeCell ref="A34:B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70" zoomScaleSheetLayoutView="170" workbookViewId="0" topLeftCell="A1">
      <selection activeCell="E60" sqref="E60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58" t="s">
        <v>35</v>
      </c>
      <c r="B1" s="258"/>
      <c r="C1" s="258"/>
      <c r="D1" s="258"/>
      <c r="E1" s="258"/>
      <c r="F1" s="258"/>
    </row>
    <row r="2" spans="1:6" ht="18.75">
      <c r="A2" s="258" t="s">
        <v>226</v>
      </c>
      <c r="B2" s="258"/>
      <c r="C2" s="258"/>
      <c r="D2" s="258"/>
      <c r="E2" s="258"/>
      <c r="F2" s="258"/>
    </row>
    <row r="3" spans="1:6" ht="18.75">
      <c r="A3" s="258" t="s">
        <v>512</v>
      </c>
      <c r="B3" s="258"/>
      <c r="C3" s="258"/>
      <c r="D3" s="258"/>
      <c r="E3" s="258"/>
      <c r="F3" s="258"/>
    </row>
    <row r="4" spans="1:6" ht="18.75">
      <c r="A4" s="259"/>
      <c r="B4" s="259"/>
      <c r="C4" s="259"/>
      <c r="D4" s="259"/>
      <c r="E4" s="259"/>
      <c r="F4" s="259"/>
    </row>
    <row r="5" spans="1:6" ht="18.75">
      <c r="A5" s="260" t="s">
        <v>1</v>
      </c>
      <c r="B5" s="261"/>
      <c r="C5" s="262"/>
      <c r="D5" s="262"/>
      <c r="E5" s="262"/>
      <c r="F5" s="263"/>
    </row>
    <row r="6" spans="1:6" ht="18.75">
      <c r="A6" s="266" t="s">
        <v>8</v>
      </c>
      <c r="B6" s="264" t="s">
        <v>0</v>
      </c>
      <c r="C6" s="264" t="s">
        <v>7</v>
      </c>
      <c r="D6" s="264" t="s">
        <v>227</v>
      </c>
      <c r="E6" s="264" t="s">
        <v>12</v>
      </c>
      <c r="F6" s="58" t="s">
        <v>66</v>
      </c>
    </row>
    <row r="7" spans="1:6" ht="18.75">
      <c r="A7" s="266"/>
      <c r="B7" s="264"/>
      <c r="C7" s="264"/>
      <c r="D7" s="264"/>
      <c r="E7" s="264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183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20">
        <v>1673</v>
      </c>
      <c r="E10" s="44">
        <f>20639+88788.25+236001+1673</f>
        <v>347101.25</v>
      </c>
      <c r="F10" s="44">
        <f>E10-C10</f>
        <v>32330.25</v>
      </c>
    </row>
    <row r="11" spans="1:6" ht="18.75">
      <c r="A11" s="74" t="s">
        <v>16</v>
      </c>
      <c r="B11" s="60">
        <v>411002</v>
      </c>
      <c r="C11" s="44">
        <v>120484</v>
      </c>
      <c r="D11" s="44">
        <v>15270.62</v>
      </c>
      <c r="E11" s="44">
        <f>21.36+99.68+24.92+21198.91+18392.74+28078.61+15270.62</f>
        <v>83086.84</v>
      </c>
      <c r="F11" s="44">
        <f>E11-C11</f>
        <v>-37397.16</v>
      </c>
    </row>
    <row r="12" spans="1:6" ht="18.75">
      <c r="A12" s="74" t="s">
        <v>28</v>
      </c>
      <c r="B12" s="60">
        <v>411003</v>
      </c>
      <c r="C12" s="44">
        <v>13957</v>
      </c>
      <c r="D12" s="119">
        <v>220</v>
      </c>
      <c r="E12" s="44">
        <f>3000+5756+220</f>
        <v>8976</v>
      </c>
      <c r="F12" s="44">
        <f>E12-C12</f>
        <v>-4981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SUM(D10:D12)</f>
        <v>17163.620000000003</v>
      </c>
      <c r="E13" s="62">
        <f>SUM(E10:E12)</f>
        <v>439164.08999999997</v>
      </c>
      <c r="F13" s="62">
        <f>SUM(F10:F12)</f>
        <v>-10047.910000000003</v>
      </c>
    </row>
    <row r="14" spans="1:6" ht="19.5" thickTop="1">
      <c r="A14" s="76" t="s">
        <v>17</v>
      </c>
      <c r="B14" s="57" t="s">
        <v>184</v>
      </c>
      <c r="C14" s="44"/>
      <c r="D14" s="44"/>
      <c r="E14" s="44"/>
      <c r="F14" s="44"/>
    </row>
    <row r="15" spans="1:6" ht="18.75">
      <c r="A15" s="129" t="s">
        <v>214</v>
      </c>
      <c r="B15" s="6" t="s">
        <v>215</v>
      </c>
      <c r="C15" s="44">
        <v>1300</v>
      </c>
      <c r="D15" s="44"/>
      <c r="E15" s="44">
        <f>38.8+77.6+737.2</f>
        <v>853.6</v>
      </c>
      <c r="F15" s="44">
        <f>E15-C15</f>
        <v>-446.4</v>
      </c>
    </row>
    <row r="16" spans="1:6" ht="18.75">
      <c r="A16" s="74" t="s">
        <v>18</v>
      </c>
      <c r="B16" s="60">
        <v>412106</v>
      </c>
      <c r="C16" s="44">
        <v>2569</v>
      </c>
      <c r="D16" s="44">
        <v>151</v>
      </c>
      <c r="E16" s="44">
        <f>89+183+98+147+74+151</f>
        <v>742</v>
      </c>
      <c r="F16" s="44">
        <f aca="true" t="shared" si="0" ref="F16:F25">E16-C16</f>
        <v>-1827</v>
      </c>
    </row>
    <row r="17" spans="1:6" ht="18.75">
      <c r="A17" s="74" t="s">
        <v>188</v>
      </c>
      <c r="B17" s="60">
        <v>412111</v>
      </c>
      <c r="C17" s="44">
        <v>80</v>
      </c>
      <c r="D17" s="120">
        <v>30</v>
      </c>
      <c r="E17" s="44">
        <f>20+20+60+30</f>
        <v>130</v>
      </c>
      <c r="F17" s="44">
        <f t="shared" si="0"/>
        <v>50</v>
      </c>
    </row>
    <row r="18" spans="1:6" ht="18.75">
      <c r="A18" s="74" t="s">
        <v>45</v>
      </c>
      <c r="B18" s="60">
        <v>412128</v>
      </c>
      <c r="C18" s="44">
        <v>290</v>
      </c>
      <c r="D18" s="44">
        <v>0</v>
      </c>
      <c r="E18" s="44">
        <f>20+50+20</f>
        <v>90</v>
      </c>
      <c r="F18" s="44">
        <f t="shared" si="0"/>
        <v>-200</v>
      </c>
    </row>
    <row r="19" spans="1:6" ht="18.75">
      <c r="A19" s="74" t="s">
        <v>61</v>
      </c>
      <c r="B19" s="4" t="s">
        <v>189</v>
      </c>
      <c r="C19" s="44">
        <v>55143</v>
      </c>
      <c r="D19" s="44">
        <v>16784</v>
      </c>
      <c r="E19" s="44">
        <f>600+16784</f>
        <v>17384</v>
      </c>
      <c r="F19" s="44">
        <f t="shared" si="0"/>
        <v>-37759</v>
      </c>
    </row>
    <row r="20" spans="1:6" ht="18.75">
      <c r="A20" s="74" t="s">
        <v>62</v>
      </c>
      <c r="B20" s="4" t="s">
        <v>190</v>
      </c>
      <c r="C20" s="44"/>
      <c r="D20" s="120">
        <v>0</v>
      </c>
      <c r="E20" s="44">
        <f>1000+2000+4000+4000</f>
        <v>11000</v>
      </c>
      <c r="F20" s="44">
        <f t="shared" si="0"/>
        <v>11000</v>
      </c>
    </row>
    <row r="21" spans="1:6" ht="18.75">
      <c r="A21" s="74" t="s">
        <v>191</v>
      </c>
      <c r="B21" s="4" t="s">
        <v>192</v>
      </c>
      <c r="C21" s="44"/>
      <c r="D21" s="44">
        <v>720</v>
      </c>
      <c r="E21" s="44">
        <f>6100+13100+23900+720</f>
        <v>43820</v>
      </c>
      <c r="F21" s="44">
        <f t="shared" si="0"/>
        <v>43820</v>
      </c>
    </row>
    <row r="22" spans="1:6" ht="18.75">
      <c r="A22" s="74" t="s">
        <v>63</v>
      </c>
      <c r="B22" s="4" t="s">
        <v>193</v>
      </c>
      <c r="C22" s="44"/>
      <c r="D22" s="44">
        <v>2120</v>
      </c>
      <c r="E22" s="44">
        <f>1920+3530+2120+2000+2100+2020+2120</f>
        <v>15810</v>
      </c>
      <c r="F22" s="44">
        <f t="shared" si="0"/>
        <v>15810</v>
      </c>
    </row>
    <row r="23" spans="1:6" ht="18.75">
      <c r="A23" s="74" t="s">
        <v>64</v>
      </c>
      <c r="B23" s="4" t="s">
        <v>194</v>
      </c>
      <c r="C23" s="44"/>
      <c r="D23" s="44">
        <v>40</v>
      </c>
      <c r="E23" s="44">
        <f>20+80+80+60+20+40</f>
        <v>300</v>
      </c>
      <c r="F23" s="44">
        <f>E23-C23</f>
        <v>300</v>
      </c>
    </row>
    <row r="24" spans="1:6" ht="18.75">
      <c r="A24" s="74" t="s">
        <v>475</v>
      </c>
      <c r="B24" s="4" t="s">
        <v>197</v>
      </c>
      <c r="C24" s="44"/>
      <c r="D24" s="44"/>
      <c r="E24" s="44">
        <f>20</f>
        <v>20</v>
      </c>
      <c r="F24" s="44">
        <f t="shared" si="0"/>
        <v>20</v>
      </c>
    </row>
    <row r="25" spans="1:6" ht="19.5" thickBot="1">
      <c r="A25" s="75" t="s">
        <v>6</v>
      </c>
      <c r="B25" s="63"/>
      <c r="C25" s="62">
        <f>SUM(C15:C24)</f>
        <v>59382</v>
      </c>
      <c r="D25" s="62">
        <f>SUM(D15:D24)</f>
        <v>19845</v>
      </c>
      <c r="E25" s="62">
        <f>SUM(E15:E24)</f>
        <v>90149.6</v>
      </c>
      <c r="F25" s="62">
        <f t="shared" si="0"/>
        <v>30767.600000000006</v>
      </c>
    </row>
    <row r="26" spans="1:6" ht="19.5" thickTop="1">
      <c r="A26" s="77" t="s">
        <v>19</v>
      </c>
      <c r="B26" s="42" t="s">
        <v>185</v>
      </c>
      <c r="C26" s="44"/>
      <c r="D26" s="44"/>
      <c r="E26" s="44"/>
      <c r="F26" s="44"/>
    </row>
    <row r="27" spans="1:6" ht="18.75">
      <c r="A27" s="74" t="s">
        <v>20</v>
      </c>
      <c r="B27" s="4" t="s">
        <v>195</v>
      </c>
      <c r="C27" s="44">
        <v>395488</v>
      </c>
      <c r="D27" s="44">
        <v>14748.2</v>
      </c>
      <c r="E27" s="44">
        <f>3902.59+8162.13+19742.64+8286.04+37153.11+28738.95+14748.2</f>
        <v>120733.66</v>
      </c>
      <c r="F27" s="44">
        <f>E27-C27</f>
        <v>-274754.33999999997</v>
      </c>
    </row>
    <row r="28" spans="1:6" ht="19.5" thickBot="1">
      <c r="A28" s="75" t="s">
        <v>6</v>
      </c>
      <c r="B28" s="63"/>
      <c r="C28" s="62">
        <f>SUM(C27)</f>
        <v>395488</v>
      </c>
      <c r="D28" s="62">
        <f>SUM(D26:D27)</f>
        <v>14748.2</v>
      </c>
      <c r="E28" s="62">
        <f>SUM(E26:E27)</f>
        <v>120733.66</v>
      </c>
      <c r="F28" s="62">
        <f>SUM(F27)</f>
        <v>-274754.33999999997</v>
      </c>
    </row>
    <row r="29" spans="1:6" ht="19.5" thickTop="1">
      <c r="A29" s="77" t="s">
        <v>21</v>
      </c>
      <c r="B29" s="42" t="s">
        <v>186</v>
      </c>
      <c r="C29" s="44"/>
      <c r="D29" s="44"/>
      <c r="E29" s="44"/>
      <c r="F29" s="44"/>
    </row>
    <row r="30" spans="1:6" ht="18.75">
      <c r="A30" s="74" t="s">
        <v>22</v>
      </c>
      <c r="B30" s="4" t="s">
        <v>196</v>
      </c>
      <c r="C30" s="44">
        <v>116400</v>
      </c>
      <c r="D30" s="64">
        <v>0</v>
      </c>
      <c r="E30" s="44">
        <f>D30</f>
        <v>0</v>
      </c>
      <c r="F30" s="44">
        <f>E30-C30</f>
        <v>-116400</v>
      </c>
    </row>
    <row r="31" spans="1:6" ht="18.75">
      <c r="A31" s="74" t="s">
        <v>46</v>
      </c>
      <c r="B31" s="4" t="s">
        <v>197</v>
      </c>
      <c r="C31" s="44">
        <v>100</v>
      </c>
      <c r="D31" s="120"/>
      <c r="E31" s="44">
        <f>10</f>
        <v>10</v>
      </c>
      <c r="F31" s="44">
        <f>E31-C31</f>
        <v>-90</v>
      </c>
    </row>
    <row r="32" spans="1:6" ht="18.75">
      <c r="A32" s="74" t="s">
        <v>47</v>
      </c>
      <c r="B32" s="4" t="s">
        <v>198</v>
      </c>
      <c r="C32" s="44">
        <v>1700</v>
      </c>
      <c r="D32" s="64"/>
      <c r="E32" s="44"/>
      <c r="F32" s="44">
        <f>E32-C32</f>
        <v>-1700</v>
      </c>
    </row>
    <row r="33" spans="1:6" ht="19.5" thickBot="1">
      <c r="A33" s="75" t="s">
        <v>6</v>
      </c>
      <c r="B33" s="4"/>
      <c r="C33" s="62">
        <f>SUM(C30:C32)</f>
        <v>118200</v>
      </c>
      <c r="D33" s="62">
        <f>SUM(D30:D32)</f>
        <v>0</v>
      </c>
      <c r="E33" s="62">
        <f>SUM(E30:E32)</f>
        <v>10</v>
      </c>
      <c r="F33" s="62">
        <f>SUM(F30:F32)</f>
        <v>-118190</v>
      </c>
    </row>
    <row r="34" spans="1:6" ht="19.5" thickTop="1">
      <c r="A34" s="73" t="s">
        <v>44</v>
      </c>
      <c r="B34" s="42" t="s">
        <v>187</v>
      </c>
      <c r="C34" s="44"/>
      <c r="D34" s="44"/>
      <c r="E34" s="44"/>
      <c r="F34" s="44"/>
    </row>
    <row r="35" spans="1:6" ht="18.75">
      <c r="A35" s="74" t="s">
        <v>48</v>
      </c>
      <c r="B35" s="4" t="s">
        <v>199</v>
      </c>
      <c r="C35" s="44">
        <v>0</v>
      </c>
      <c r="D35" s="120">
        <v>0</v>
      </c>
      <c r="E35" s="120">
        <f>225</f>
        <v>225</v>
      </c>
      <c r="F35" s="44">
        <f>E35-C35</f>
        <v>225</v>
      </c>
    </row>
    <row r="36" spans="1:6" ht="19.5" thickBot="1">
      <c r="A36" s="78" t="s">
        <v>6</v>
      </c>
      <c r="B36" s="65"/>
      <c r="C36" s="62">
        <f>SUM(C35)</f>
        <v>0</v>
      </c>
      <c r="D36" s="62">
        <f>SUM(D34:D35)</f>
        <v>0</v>
      </c>
      <c r="E36" s="62">
        <f>SUM(E34:E35)</f>
        <v>225</v>
      </c>
      <c r="F36" s="62">
        <f>E36-C36</f>
        <v>225</v>
      </c>
    </row>
    <row r="37" spans="1:6" ht="18.75" customHeight="1" thickTop="1">
      <c r="A37" s="267"/>
      <c r="B37" s="267"/>
      <c r="C37" s="267"/>
      <c r="D37" s="267"/>
      <c r="E37" s="267"/>
      <c r="F37" s="267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265" t="s">
        <v>27</v>
      </c>
      <c r="B43" s="265"/>
      <c r="C43" s="265"/>
      <c r="D43" s="265"/>
      <c r="E43" s="265"/>
      <c r="F43" s="265"/>
    </row>
    <row r="44" spans="1:6" ht="18.75">
      <c r="A44" s="260" t="s">
        <v>1</v>
      </c>
      <c r="B44" s="261"/>
      <c r="C44" s="262"/>
      <c r="D44" s="262"/>
      <c r="E44" s="262"/>
      <c r="F44" s="263"/>
    </row>
    <row r="45" spans="1:6" ht="18.75">
      <c r="A45" s="266" t="s">
        <v>8</v>
      </c>
      <c r="B45" s="264" t="s">
        <v>0</v>
      </c>
      <c r="C45" s="264" t="s">
        <v>7</v>
      </c>
      <c r="D45" s="264" t="s">
        <v>227</v>
      </c>
      <c r="E45" s="264" t="s">
        <v>12</v>
      </c>
      <c r="F45" s="58" t="s">
        <v>66</v>
      </c>
    </row>
    <row r="46" spans="1:6" ht="18.75">
      <c r="A46" s="266"/>
      <c r="B46" s="264"/>
      <c r="C46" s="264"/>
      <c r="D46" s="264"/>
      <c r="E46" s="264"/>
      <c r="F46" s="58" t="s">
        <v>7</v>
      </c>
    </row>
    <row r="47" spans="1:6" ht="18.75">
      <c r="A47" s="79" t="s">
        <v>49</v>
      </c>
      <c r="B47" s="61">
        <v>420000</v>
      </c>
      <c r="C47" s="67"/>
      <c r="D47" s="67"/>
      <c r="E47" s="67"/>
      <c r="F47" s="67"/>
    </row>
    <row r="48" spans="1:6" ht="18.75">
      <c r="A48" s="73" t="s">
        <v>23</v>
      </c>
      <c r="B48" s="61">
        <v>421000</v>
      </c>
      <c r="C48" s="44"/>
      <c r="D48" s="44"/>
      <c r="E48" s="44"/>
      <c r="F48" s="44"/>
    </row>
    <row r="49" spans="1:6" ht="18.75">
      <c r="A49" s="74" t="s">
        <v>217</v>
      </c>
      <c r="B49" s="63">
        <v>421001</v>
      </c>
      <c r="C49" s="44">
        <v>514230</v>
      </c>
      <c r="D49" s="44">
        <v>34363.52</v>
      </c>
      <c r="E49" s="44">
        <f>103996.7+34363.52</f>
        <v>138360.22</v>
      </c>
      <c r="F49" s="44">
        <f>E49-C49</f>
        <v>-375869.78</v>
      </c>
    </row>
    <row r="50" spans="1:6" ht="18.75">
      <c r="A50" s="74" t="s">
        <v>216</v>
      </c>
      <c r="B50" s="60">
        <v>421002</v>
      </c>
      <c r="C50" s="44">
        <v>7489633</v>
      </c>
      <c r="D50" s="44">
        <v>698670.94</v>
      </c>
      <c r="E50" s="44">
        <f>682600.12+598729.02+634656.78+672499.2+617769.93+698670.94</f>
        <v>3904925.99</v>
      </c>
      <c r="F50" s="44">
        <f>E50-C50</f>
        <v>-3584707.01</v>
      </c>
    </row>
    <row r="51" spans="1:6" ht="18.75">
      <c r="A51" s="74" t="s">
        <v>50</v>
      </c>
      <c r="B51" s="60">
        <v>421004</v>
      </c>
      <c r="C51" s="44">
        <v>2869506</v>
      </c>
      <c r="D51" s="44">
        <v>328094.3</v>
      </c>
      <c r="E51" s="44">
        <f>313522.94+100663.95+207110.55+266687.46+338383.4+140526.52+328094.3</f>
        <v>1694989.1199999999</v>
      </c>
      <c r="F51" s="44">
        <f aca="true" t="shared" si="1" ref="F51:F57">E51-C51</f>
        <v>-1174516.8800000001</v>
      </c>
    </row>
    <row r="52" spans="1:6" ht="18.75">
      <c r="A52" s="74" t="s">
        <v>24</v>
      </c>
      <c r="B52" s="60">
        <v>421005</v>
      </c>
      <c r="C52" s="44">
        <v>160066</v>
      </c>
      <c r="D52" s="120">
        <v>9682.79</v>
      </c>
      <c r="E52" s="44">
        <f>15456.04+13929.54+11123.31+15584.64+8960.77+9682.79</f>
        <v>74737.09</v>
      </c>
      <c r="F52" s="44">
        <f t="shared" si="1"/>
        <v>-85328.91</v>
      </c>
    </row>
    <row r="53" spans="1:6" ht="18.75">
      <c r="A53" s="74" t="s">
        <v>25</v>
      </c>
      <c r="B53" s="60">
        <v>421006</v>
      </c>
      <c r="C53" s="44">
        <v>1367898</v>
      </c>
      <c r="D53" s="44">
        <v>143715.44</v>
      </c>
      <c r="E53" s="44">
        <f>106720.91+86692.14+100439.86+143589+94555.67+117515.57+143715.44</f>
        <v>793228.5899999999</v>
      </c>
      <c r="F53" s="44">
        <f t="shared" si="1"/>
        <v>-574669.4100000001</v>
      </c>
    </row>
    <row r="54" spans="1:6" ht="18.75">
      <c r="A54" s="74" t="s">
        <v>26</v>
      </c>
      <c r="B54" s="60">
        <v>421007</v>
      </c>
      <c r="C54" s="44">
        <v>2356427</v>
      </c>
      <c r="D54" s="44">
        <v>324930.32</v>
      </c>
      <c r="E54" s="44">
        <f>297655.7+213753.84+233913.03+298253.7+234843.35+276719.65+324930.32</f>
        <v>1880069.59</v>
      </c>
      <c r="F54" s="44">
        <f t="shared" si="1"/>
        <v>-476357.4099999999</v>
      </c>
    </row>
    <row r="55" spans="1:6" ht="18.75">
      <c r="A55" s="74" t="s">
        <v>51</v>
      </c>
      <c r="B55" s="60">
        <v>421012</v>
      </c>
      <c r="C55" s="44">
        <v>54796</v>
      </c>
      <c r="D55" s="120"/>
      <c r="E55" s="44">
        <f>20374.67</f>
        <v>20374.67</v>
      </c>
      <c r="F55" s="44">
        <f t="shared" si="1"/>
        <v>-34421.33</v>
      </c>
    </row>
    <row r="56" spans="1:6" ht="18.75">
      <c r="A56" s="74" t="s">
        <v>52</v>
      </c>
      <c r="B56" s="60">
        <v>421013</v>
      </c>
      <c r="C56" s="44">
        <v>67853</v>
      </c>
      <c r="D56" s="120">
        <v>0</v>
      </c>
      <c r="E56" s="44">
        <f>10117.76+9487.07</f>
        <v>19604.83</v>
      </c>
      <c r="F56" s="44">
        <f t="shared" si="1"/>
        <v>-48248.17</v>
      </c>
    </row>
    <row r="57" spans="1:6" ht="18.75">
      <c r="A57" s="74" t="s">
        <v>65</v>
      </c>
      <c r="B57" s="60">
        <v>421015</v>
      </c>
      <c r="C57" s="44">
        <v>341870</v>
      </c>
      <c r="D57" s="44">
        <v>138289</v>
      </c>
      <c r="E57" s="44">
        <f>10279+70184+10123+36490+138289</f>
        <v>265365</v>
      </c>
      <c r="F57" s="44">
        <f t="shared" si="1"/>
        <v>-76505</v>
      </c>
    </row>
    <row r="58" spans="1:6" ht="19.5" thickBot="1">
      <c r="A58" s="75" t="s">
        <v>6</v>
      </c>
      <c r="B58" s="60"/>
      <c r="C58" s="62">
        <f>SUM(C49:C57)</f>
        <v>15222279</v>
      </c>
      <c r="D58" s="62">
        <f>SUM(D49:D57)</f>
        <v>1677746.31</v>
      </c>
      <c r="E58" s="62">
        <f>SUM(E49:E57)</f>
        <v>8791655.1</v>
      </c>
      <c r="F58" s="62">
        <f>SUM(F49:F57)</f>
        <v>-6430623.9</v>
      </c>
    </row>
    <row r="59" spans="1:6" ht="19.5" thickTop="1">
      <c r="A59" s="80" t="s">
        <v>53</v>
      </c>
      <c r="B59" s="68">
        <v>430000</v>
      </c>
      <c r="C59" s="64"/>
      <c r="D59" s="64"/>
      <c r="E59" s="64"/>
      <c r="F59" s="64"/>
    </row>
    <row r="60" spans="1:6" ht="18.75">
      <c r="A60" s="73" t="s">
        <v>182</v>
      </c>
      <c r="B60" s="68">
        <v>431000</v>
      </c>
      <c r="C60" s="44"/>
      <c r="D60" s="44"/>
      <c r="E60" s="44"/>
      <c r="F60" s="44"/>
    </row>
    <row r="61" spans="1:6" ht="18.75">
      <c r="A61" s="74" t="s">
        <v>54</v>
      </c>
      <c r="B61" s="60">
        <v>431002</v>
      </c>
      <c r="C61" s="44">
        <v>17887439</v>
      </c>
      <c r="D61" s="44">
        <v>3296279</v>
      </c>
      <c r="E61" s="44">
        <f>5264639+5144579+3296279</f>
        <v>13705497</v>
      </c>
      <c r="F61" s="44">
        <f>E61-C61</f>
        <v>-4181942</v>
      </c>
    </row>
    <row r="62" spans="1:6" ht="18.75">
      <c r="A62" s="74" t="s">
        <v>55</v>
      </c>
      <c r="B62" s="60"/>
      <c r="C62" s="44"/>
      <c r="D62" s="44"/>
      <c r="E62" s="44"/>
      <c r="F62" s="44"/>
    </row>
    <row r="63" spans="1:6" ht="19.5" thickBot="1">
      <c r="A63" s="75" t="s">
        <v>6</v>
      </c>
      <c r="B63" s="60"/>
      <c r="C63" s="62">
        <f>SUM(C61)</f>
        <v>17887439</v>
      </c>
      <c r="D63" s="62">
        <f>SUM(D61:D62)</f>
        <v>3296279</v>
      </c>
      <c r="E63" s="62">
        <f>SUM(E61:E62)</f>
        <v>13705497</v>
      </c>
      <c r="F63" s="62">
        <f>SUM(F61:F62)</f>
        <v>-4181942</v>
      </c>
    </row>
    <row r="64" spans="1:6" ht="19.5" thickTop="1">
      <c r="A64" s="75" t="s">
        <v>10</v>
      </c>
      <c r="B64" s="60"/>
      <c r="C64" s="69">
        <f>C13+C25+C28+C33+C36+C58+C63</f>
        <v>34132000</v>
      </c>
      <c r="D64" s="69">
        <f>SUM(D13,D25,D28,D33,D58,D63,D36)</f>
        <v>5025782.13</v>
      </c>
      <c r="E64" s="69">
        <f>SUM(E13,E25,E28,E33,E58,E63,E36)</f>
        <v>23147434.45</v>
      </c>
      <c r="F64" s="69">
        <f>E64-C64</f>
        <v>-10984565.55</v>
      </c>
    </row>
  </sheetData>
  <sheetProtection/>
  <mergeCells count="18">
    <mergeCell ref="A3:F3"/>
    <mergeCell ref="D6:D7"/>
    <mergeCell ref="E6:E7"/>
    <mergeCell ref="A6:A7"/>
    <mergeCell ref="A44:F44"/>
    <mergeCell ref="A37:F37"/>
    <mergeCell ref="B6:B7"/>
    <mergeCell ref="C6:C7"/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136" zoomScaleSheetLayoutView="136" zoomScalePageLayoutView="0" workbookViewId="0" topLeftCell="A22">
      <selection activeCell="A5" sqref="A5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51" t="s">
        <v>29</v>
      </c>
      <c r="B1" s="251"/>
      <c r="C1" s="251"/>
    </row>
    <row r="2" spans="1:3" ht="18" customHeight="1">
      <c r="A2" s="251" t="s">
        <v>30</v>
      </c>
      <c r="B2" s="251"/>
      <c r="C2" s="251"/>
    </row>
    <row r="3" spans="1:3" ht="18" customHeight="1">
      <c r="A3" s="270" t="s">
        <v>513</v>
      </c>
      <c r="B3" s="270"/>
      <c r="C3" s="270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5025782.13</v>
      </c>
      <c r="C6" s="17">
        <f>6681848.18+1037385.8+1283481.92+5944539.49+1580239.23+1594157.7+5025782.13</f>
        <v>23147434.45</v>
      </c>
    </row>
    <row r="7" spans="1:3" ht="18" customHeight="1">
      <c r="A7" s="18" t="s">
        <v>32</v>
      </c>
      <c r="B7" s="17">
        <f>21182.28+873+1047.6+10590+6802+219432.75+500+122163</f>
        <v>382590.63</v>
      </c>
      <c r="C7" s="17">
        <f>207241.98+197464.11+300061.62+251626.03+290369.85+314157.48+382590.63</f>
        <v>1943511.6999999997</v>
      </c>
    </row>
    <row r="8" spans="1:3" ht="18" customHeight="1">
      <c r="A8" s="18" t="s">
        <v>470</v>
      </c>
      <c r="B8" s="17">
        <f>880200</f>
        <v>880200</v>
      </c>
      <c r="C8" s="17">
        <f>856168.21+782261.59+973350.41+972428.48+1030295.23+893661.09+880200</f>
        <v>6388365.01</v>
      </c>
    </row>
    <row r="9" spans="1:3" ht="18" customHeight="1">
      <c r="A9" s="18" t="s">
        <v>234</v>
      </c>
      <c r="B9" s="17"/>
      <c r="C9" s="17">
        <f>65534.69</f>
        <v>65534.69</v>
      </c>
    </row>
    <row r="10" spans="1:3" ht="18" customHeight="1">
      <c r="A10" s="18" t="s">
        <v>235</v>
      </c>
      <c r="B10" s="17"/>
      <c r="C10" s="17">
        <f>4.89</f>
        <v>4.89</v>
      </c>
    </row>
    <row r="11" spans="1:3" ht="18" customHeight="1">
      <c r="A11" s="18" t="s">
        <v>471</v>
      </c>
      <c r="B11" s="17">
        <v>177490</v>
      </c>
      <c r="C11" s="17">
        <f>2494210+177490</f>
        <v>2671700</v>
      </c>
    </row>
    <row r="12" spans="1:3" ht="18" customHeight="1" thickBot="1">
      <c r="A12" s="19" t="s">
        <v>6</v>
      </c>
      <c r="B12" s="21">
        <f>SUM(B6:B11)</f>
        <v>6466062.76</v>
      </c>
      <c r="C12" s="21">
        <f>SUM(C6:C11)</f>
        <v>34216550.739999995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218</v>
      </c>
      <c r="B14" s="13">
        <v>3355103.44</v>
      </c>
      <c r="C14" s="17">
        <f>2299656+1796915.17+2795517.82+2468946.64+1989032.18+2322121.23+3355103.44</f>
        <v>17027292.48</v>
      </c>
    </row>
    <row r="15" spans="1:3" ht="18" customHeight="1">
      <c r="A15" s="18" t="s">
        <v>219</v>
      </c>
      <c r="B15" s="13">
        <v>770600</v>
      </c>
      <c r="C15" s="17">
        <f>702019.58+889500+977000+839500+771200+1224000+770600</f>
        <v>6173819.58</v>
      </c>
    </row>
    <row r="16" spans="1:3" ht="18" customHeight="1">
      <c r="A16" s="18" t="s">
        <v>284</v>
      </c>
      <c r="B16" s="17">
        <f>21182.28+15.1+18.12+111513+6802+219432.75</f>
        <v>358963.25</v>
      </c>
      <c r="C16" s="17">
        <f>283880.55+207599.38+307614.95+269387.7+249248.82+252727.82+358963.25</f>
        <v>1929422.4700000002</v>
      </c>
    </row>
    <row r="17" spans="1:3" ht="18" customHeight="1">
      <c r="A17" s="18" t="s">
        <v>283</v>
      </c>
      <c r="B17" s="17">
        <v>511500</v>
      </c>
      <c r="C17" s="17">
        <f>8640+984500+142000+480000+1045500+511500</f>
        <v>3172140</v>
      </c>
    </row>
    <row r="18" spans="1:3" ht="18" customHeight="1">
      <c r="A18" s="18" t="s">
        <v>59</v>
      </c>
      <c r="B18" s="17">
        <v>177490</v>
      </c>
      <c r="C18" s="17">
        <f>238154.6+85300+465520+2494210+177490</f>
        <v>3460674.6</v>
      </c>
    </row>
    <row r="19" spans="1:3" ht="18" customHeight="1" thickBot="1">
      <c r="A19" s="19" t="s">
        <v>6</v>
      </c>
      <c r="B19" s="21">
        <f>SUM(B14:B18)</f>
        <v>5173656.6899999995</v>
      </c>
      <c r="C19" s="21">
        <f>SUM(C14:C18)</f>
        <v>31763349.130000003</v>
      </c>
    </row>
    <row r="20" spans="1:3" ht="18" customHeight="1" thickBot="1" thickTop="1">
      <c r="A20" s="19" t="s">
        <v>33</v>
      </c>
      <c r="B20" s="21">
        <f>B12-B19</f>
        <v>1292406.0700000003</v>
      </c>
      <c r="C20" s="21">
        <f>C12-C19</f>
        <v>2453201.609999992</v>
      </c>
    </row>
    <row r="21" spans="1:3" ht="18" customHeight="1" thickTop="1">
      <c r="A21" s="122"/>
      <c r="B21" s="123"/>
      <c r="C21" s="123"/>
    </row>
    <row r="22" spans="1:3" ht="18" customHeight="1">
      <c r="A22" s="122"/>
      <c r="B22" s="123"/>
      <c r="C22" s="123"/>
    </row>
    <row r="23" spans="1:3" ht="18" customHeight="1">
      <c r="A23" s="122"/>
      <c r="B23" s="123"/>
      <c r="C23" s="123"/>
    </row>
    <row r="24" spans="1:3" ht="18" customHeight="1">
      <c r="A24" s="122"/>
      <c r="B24" s="123"/>
      <c r="C24" s="123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68" t="s">
        <v>34</v>
      </c>
      <c r="B29" s="268"/>
      <c r="C29" s="268"/>
      <c r="D29" s="7"/>
      <c r="E29" s="7"/>
    </row>
    <row r="30" spans="1:5" ht="18" customHeight="1">
      <c r="A30" s="268" t="s">
        <v>57</v>
      </c>
      <c r="B30" s="268"/>
      <c r="C30" s="268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68" t="s">
        <v>4</v>
      </c>
      <c r="B32" s="268"/>
      <c r="C32" s="268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68" t="s">
        <v>60</v>
      </c>
      <c r="B34" s="268"/>
      <c r="C34" s="268"/>
      <c r="D34" s="7"/>
      <c r="E34" s="7"/>
    </row>
    <row r="35" spans="1:5" s="1" customFormat="1" ht="18" customHeight="1">
      <c r="A35" s="268" t="s">
        <v>5</v>
      </c>
      <c r="B35" s="268"/>
      <c r="C35" s="268"/>
      <c r="D35" s="7"/>
      <c r="E35" s="7"/>
    </row>
    <row r="36" spans="1:5" s="1" customFormat="1" ht="18" customHeight="1">
      <c r="A36" s="269">
        <v>241182</v>
      </c>
      <c r="B36" s="269"/>
      <c r="C36" s="269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9">
      <selection activeCell="H8" sqref="H8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3" t="s">
        <v>35</v>
      </c>
      <c r="B2" s="273"/>
      <c r="C2" s="273"/>
      <c r="D2" s="273"/>
      <c r="E2" s="273"/>
      <c r="F2" s="273"/>
      <c r="G2" s="274" t="s">
        <v>36</v>
      </c>
      <c r="H2" s="273"/>
      <c r="I2" s="273"/>
      <c r="J2" s="273"/>
    </row>
    <row r="3" spans="1:10" ht="23.25">
      <c r="A3" s="273" t="s">
        <v>37</v>
      </c>
      <c r="B3" s="273"/>
      <c r="C3" s="273"/>
      <c r="D3" s="273"/>
      <c r="E3" s="273"/>
      <c r="F3" s="273"/>
      <c r="G3" s="274" t="s">
        <v>56</v>
      </c>
      <c r="H3" s="273"/>
      <c r="I3" s="273"/>
      <c r="J3" s="273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5" t="s">
        <v>491</v>
      </c>
      <c r="B5" s="275"/>
      <c r="C5" s="275"/>
      <c r="D5" s="275"/>
      <c r="E5" s="275"/>
      <c r="F5" s="276"/>
      <c r="G5" s="28"/>
      <c r="H5" s="28"/>
      <c r="I5" s="28"/>
      <c r="J5" s="29">
        <v>4902249.36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77" t="s">
        <v>38</v>
      </c>
      <c r="B7" s="277"/>
      <c r="C7" s="277"/>
      <c r="D7" s="277"/>
      <c r="E7" s="277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492</v>
      </c>
      <c r="B9" s="32"/>
      <c r="C9" s="50" t="s">
        <v>493</v>
      </c>
      <c r="D9" s="32"/>
      <c r="E9" s="32"/>
      <c r="F9" s="33">
        <v>21182.28</v>
      </c>
      <c r="G9" s="28"/>
      <c r="H9" s="28"/>
      <c r="I9" s="28"/>
      <c r="J9" s="29">
        <v>21182.28</v>
      </c>
    </row>
    <row r="10" spans="1:10" ht="23.25">
      <c r="A10" s="50"/>
      <c r="B10" s="32"/>
      <c r="C10" s="50"/>
      <c r="D10" s="32"/>
      <c r="E10" s="32"/>
      <c r="F10" s="33"/>
      <c r="G10" s="28"/>
      <c r="H10" s="28"/>
      <c r="I10" s="28"/>
      <c r="J10" s="29"/>
    </row>
    <row r="11" spans="1:10" ht="23.25">
      <c r="A11" s="49" t="s">
        <v>494</v>
      </c>
      <c r="B11" s="49"/>
      <c r="C11" s="50"/>
      <c r="D11" s="32"/>
      <c r="E11" s="32"/>
      <c r="F11" s="34"/>
      <c r="G11" s="28"/>
      <c r="H11" s="28"/>
      <c r="I11" s="28"/>
      <c r="J11" s="35"/>
    </row>
    <row r="12" spans="1:10" ht="23.25">
      <c r="A12" s="50" t="s">
        <v>39</v>
      </c>
      <c r="B12" s="271" t="s">
        <v>1</v>
      </c>
      <c r="C12" s="271"/>
      <c r="D12" s="271"/>
      <c r="E12" s="271"/>
      <c r="F12" s="34" t="s">
        <v>41</v>
      </c>
      <c r="G12" s="28"/>
      <c r="H12" s="28"/>
      <c r="I12" s="28"/>
      <c r="J12" s="34"/>
    </row>
    <row r="13" spans="1:10" ht="23.25">
      <c r="A13" s="50" t="s">
        <v>495</v>
      </c>
      <c r="B13" s="272" t="s">
        <v>496</v>
      </c>
      <c r="C13" s="272"/>
      <c r="D13" s="272"/>
      <c r="E13" s="32"/>
      <c r="F13" s="33">
        <v>2987.88</v>
      </c>
      <c r="G13" s="28"/>
      <c r="H13" s="28"/>
      <c r="I13" s="28"/>
      <c r="J13" s="29"/>
    </row>
    <row r="14" spans="1:10" ht="23.25">
      <c r="A14" s="50" t="s">
        <v>497</v>
      </c>
      <c r="B14" s="272" t="s">
        <v>496</v>
      </c>
      <c r="C14" s="272"/>
      <c r="D14" s="272"/>
      <c r="E14" s="32"/>
      <c r="F14" s="34">
        <v>1886.8</v>
      </c>
      <c r="G14" s="28"/>
      <c r="H14" s="28"/>
      <c r="I14" s="28"/>
      <c r="J14" s="29">
        <v>4874.68</v>
      </c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32"/>
      <c r="C22" s="50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72" t="s">
        <v>498</v>
      </c>
      <c r="B26" s="272"/>
      <c r="C26" s="272"/>
      <c r="D26" s="272"/>
      <c r="E26" s="272"/>
      <c r="F26" s="278"/>
      <c r="G26" s="28"/>
      <c r="H26" s="28"/>
      <c r="I26" s="28"/>
      <c r="J26" s="29">
        <f>SUM(J5-J9-J14)</f>
        <v>4876192.4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178</v>
      </c>
    </row>
    <row r="28" spans="1:10" ht="23.25">
      <c r="A28" s="51" t="s">
        <v>42</v>
      </c>
      <c r="B28" s="37"/>
      <c r="C28" s="51"/>
      <c r="D28" s="37"/>
      <c r="E28" s="37"/>
      <c r="F28" s="38"/>
      <c r="G28" s="279" t="s">
        <v>43</v>
      </c>
      <c r="H28" s="275"/>
      <c r="I28" s="275"/>
      <c r="J28" s="275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80" t="s">
        <v>499</v>
      </c>
      <c r="B30" s="280"/>
      <c r="C30" s="280"/>
      <c r="D30" s="280"/>
      <c r="E30" s="280"/>
      <c r="F30" s="281"/>
      <c r="G30" s="282" t="s">
        <v>500</v>
      </c>
      <c r="H30" s="283"/>
      <c r="I30" s="283"/>
      <c r="J30" s="283"/>
    </row>
    <row r="31" spans="1:10" ht="23.25">
      <c r="A31" s="273" t="s">
        <v>231</v>
      </c>
      <c r="B31" s="273"/>
      <c r="C31" s="273"/>
      <c r="D31" s="273"/>
      <c r="E31" s="30"/>
      <c r="F31" s="34"/>
      <c r="G31" s="282" t="s">
        <v>228</v>
      </c>
      <c r="H31" s="283"/>
      <c r="I31" s="283"/>
      <c r="J31" s="283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6:F26"/>
    <mergeCell ref="G28:J28"/>
    <mergeCell ref="A30:F30"/>
    <mergeCell ref="G30:J30"/>
    <mergeCell ref="A31:D31"/>
    <mergeCell ref="G31:J31"/>
    <mergeCell ref="B12:E12"/>
    <mergeCell ref="B13:D13"/>
    <mergeCell ref="B14:D14"/>
    <mergeCell ref="A2:F2"/>
    <mergeCell ref="G2:J2"/>
    <mergeCell ref="A3:F3"/>
    <mergeCell ref="G3:J3"/>
    <mergeCell ref="A5:F5"/>
    <mergeCell ref="A7:E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3" t="s">
        <v>35</v>
      </c>
      <c r="B2" s="273"/>
      <c r="C2" s="273"/>
      <c r="D2" s="273"/>
      <c r="E2" s="273"/>
      <c r="F2" s="273"/>
      <c r="G2" s="274" t="s">
        <v>233</v>
      </c>
      <c r="H2" s="273"/>
      <c r="I2" s="273"/>
      <c r="J2" s="273"/>
    </row>
    <row r="3" spans="1:10" ht="23.25">
      <c r="A3" s="273" t="s">
        <v>37</v>
      </c>
      <c r="B3" s="273"/>
      <c r="C3" s="273"/>
      <c r="D3" s="273"/>
      <c r="E3" s="273"/>
      <c r="F3" s="273"/>
      <c r="G3" s="274" t="s">
        <v>232</v>
      </c>
      <c r="H3" s="273"/>
      <c r="I3" s="273"/>
      <c r="J3" s="273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5" t="s">
        <v>491</v>
      </c>
      <c r="B5" s="275"/>
      <c r="C5" s="275"/>
      <c r="D5" s="275"/>
      <c r="E5" s="275"/>
      <c r="F5" s="276"/>
      <c r="G5" s="28"/>
      <c r="H5" s="28"/>
      <c r="I5" s="28"/>
      <c r="J5" s="29">
        <v>8541692.58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77" t="s">
        <v>38</v>
      </c>
      <c r="B7" s="277"/>
      <c r="C7" s="277"/>
      <c r="D7" s="277"/>
      <c r="E7" s="277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492</v>
      </c>
      <c r="B9" s="32"/>
      <c r="C9" s="50" t="s">
        <v>501</v>
      </c>
      <c r="D9" s="32"/>
      <c r="E9" s="32"/>
      <c r="F9" s="34">
        <v>11520</v>
      </c>
      <c r="G9" s="28"/>
      <c r="H9" s="28"/>
      <c r="I9" s="28"/>
      <c r="J9" s="29"/>
    </row>
    <row r="10" spans="1:10" ht="23.25">
      <c r="A10" s="50"/>
      <c r="B10" s="32"/>
      <c r="C10" s="50" t="s">
        <v>502</v>
      </c>
      <c r="D10" s="32"/>
      <c r="E10" s="32"/>
      <c r="F10" s="34">
        <v>24400</v>
      </c>
      <c r="G10" s="28"/>
      <c r="H10" s="28" t="s">
        <v>490</v>
      </c>
      <c r="I10" s="28"/>
      <c r="J10" s="35"/>
    </row>
    <row r="11" spans="1:10" ht="23.25">
      <c r="A11" s="50"/>
      <c r="B11" s="32"/>
      <c r="C11" s="50" t="s">
        <v>503</v>
      </c>
      <c r="D11" s="32"/>
      <c r="E11" s="32"/>
      <c r="F11" s="34">
        <v>13604</v>
      </c>
      <c r="G11" s="28"/>
      <c r="H11" s="28"/>
      <c r="I11" s="28"/>
      <c r="J11" s="34">
        <v>49524</v>
      </c>
    </row>
    <row r="12" spans="1:10" ht="23.25">
      <c r="A12" s="50"/>
      <c r="B12" s="32"/>
      <c r="C12" s="50"/>
      <c r="D12" s="32"/>
      <c r="E12" s="32"/>
      <c r="F12" s="34"/>
      <c r="G12" s="28"/>
      <c r="H12" s="28"/>
      <c r="I12" s="28"/>
      <c r="J12" s="29"/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148"/>
      <c r="B14" s="148"/>
      <c r="C14" s="32"/>
      <c r="D14" s="148"/>
      <c r="E14" s="148"/>
      <c r="F14" s="31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32"/>
      <c r="C16" s="32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49" t="s">
        <v>504</v>
      </c>
      <c r="B18" s="49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 t="s">
        <v>39</v>
      </c>
      <c r="B19" s="271" t="s">
        <v>1</v>
      </c>
      <c r="C19" s="271"/>
      <c r="D19" s="271"/>
      <c r="E19" s="271"/>
      <c r="F19" s="34" t="s">
        <v>41</v>
      </c>
      <c r="G19" s="28"/>
      <c r="H19" s="28"/>
      <c r="I19" s="28"/>
      <c r="J19" s="29"/>
    </row>
    <row r="20" spans="1:10" ht="23.25">
      <c r="A20" s="50" t="s">
        <v>492</v>
      </c>
      <c r="B20" s="272" t="s">
        <v>505</v>
      </c>
      <c r="C20" s="272"/>
      <c r="D20" s="272"/>
      <c r="E20" s="272"/>
      <c r="F20" s="33">
        <v>116.4</v>
      </c>
      <c r="G20" s="28"/>
      <c r="H20" s="28"/>
      <c r="I20" s="28"/>
      <c r="J20" s="29">
        <v>116.4</v>
      </c>
    </row>
    <row r="21" spans="1:10" ht="23.25">
      <c r="A21" s="50"/>
      <c r="B21" s="272" t="s">
        <v>506</v>
      </c>
      <c r="C21" s="272"/>
      <c r="D21" s="272"/>
      <c r="E21" s="272"/>
      <c r="F21" s="34"/>
      <c r="G21" s="28"/>
      <c r="H21" s="28"/>
      <c r="I21" s="28"/>
      <c r="J21" s="29"/>
    </row>
    <row r="22" spans="1:10" ht="23.25">
      <c r="A22" s="50"/>
      <c r="B22" s="32"/>
      <c r="C22" s="50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30"/>
      <c r="C23" s="130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72" t="s">
        <v>507</v>
      </c>
      <c r="B26" s="272"/>
      <c r="C26" s="272"/>
      <c r="D26" s="272"/>
      <c r="E26" s="272"/>
      <c r="F26" s="278"/>
      <c r="G26" s="28"/>
      <c r="H26" s="28"/>
      <c r="I26" s="28"/>
      <c r="J26" s="29">
        <f>SUM(J5-J11-J20)</f>
        <v>8492052.18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178</v>
      </c>
    </row>
    <row r="28" spans="1:10" ht="23.25">
      <c r="A28" s="51" t="s">
        <v>42</v>
      </c>
      <c r="B28" s="37"/>
      <c r="C28" s="51"/>
      <c r="D28" s="37"/>
      <c r="E28" s="37"/>
      <c r="F28" s="38"/>
      <c r="G28" s="279" t="s">
        <v>43</v>
      </c>
      <c r="H28" s="275"/>
      <c r="I28" s="275"/>
      <c r="J28" s="275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80" t="s">
        <v>508</v>
      </c>
      <c r="B30" s="280"/>
      <c r="C30" s="280"/>
      <c r="D30" s="280"/>
      <c r="E30" s="280"/>
      <c r="F30" s="281"/>
      <c r="G30" s="282" t="s">
        <v>509</v>
      </c>
      <c r="H30" s="283"/>
      <c r="I30" s="283"/>
      <c r="J30" s="283"/>
    </row>
    <row r="31" spans="1:10" ht="23.25">
      <c r="A31" s="273" t="s">
        <v>231</v>
      </c>
      <c r="B31" s="273"/>
      <c r="C31" s="273"/>
      <c r="D31" s="273"/>
      <c r="E31" s="30"/>
      <c r="F31" s="34"/>
      <c r="G31" s="282" t="s">
        <v>228</v>
      </c>
      <c r="H31" s="283"/>
      <c r="I31" s="283"/>
      <c r="J31" s="283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</sheetData>
  <sheetProtection/>
  <mergeCells count="15">
    <mergeCell ref="A31:D31"/>
    <mergeCell ref="G31:J31"/>
    <mergeCell ref="A7:E7"/>
    <mergeCell ref="A30:F30"/>
    <mergeCell ref="G30:J30"/>
    <mergeCell ref="G28:J28"/>
    <mergeCell ref="G2:J2"/>
    <mergeCell ref="A3:F3"/>
    <mergeCell ref="G3:J3"/>
    <mergeCell ref="A5:F5"/>
    <mergeCell ref="A2:F2"/>
    <mergeCell ref="A26:F26"/>
    <mergeCell ref="B20:E20"/>
    <mergeCell ref="B21:E21"/>
    <mergeCell ref="B19:E19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2017-05-17T07:18:45Z</cp:lastPrinted>
  <dcterms:created xsi:type="dcterms:W3CDTF">1996-10-14T23:33:28Z</dcterms:created>
  <dcterms:modified xsi:type="dcterms:W3CDTF">2017-05-17T07:28:28Z</dcterms:modified>
  <cp:category/>
  <cp:version/>
  <cp:contentType/>
  <cp:contentStatus/>
</cp:coreProperties>
</file>